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C:\Users\utisateur\Documents\GIDEF\2018\2017 2018  FORMATION TRANSVERSALE\KITS et OUTILS\OUTILS 2017 2018  COMPETENCES BASE\"/>
    </mc:Choice>
  </mc:AlternateContent>
  <xr:revisionPtr revIDLastSave="0" documentId="8_{9AA3DC9D-A776-4B9B-9F3D-CA6B472B64E2}" xr6:coauthVersionLast="34" xr6:coauthVersionMax="34" xr10:uidLastSave="{00000000-0000-0000-0000-000000000000}"/>
  <bookViews>
    <workbookView xWindow="4560" yWindow="90" windowWidth="14430" windowHeight="11760" firstSheet="10" activeTab="15" xr2:uid="{00000000-000D-0000-FFFF-FFFF00000000}"/>
  </bookViews>
  <sheets>
    <sheet name="Saisie" sheetId="1" r:id="rId1"/>
    <sheet name="Carte_de_compétences" sheetId="5" r:id="rId2"/>
    <sheet name="CdC_initial (validées)" sheetId="6" r:id="rId3"/>
    <sheet name="CdC_initial (à travailler)" sheetId="7" r:id="rId4"/>
    <sheet name="CdC_annexe 1 au contrat" sheetId="20" r:id="rId5"/>
    <sheet name="CléA_Initi" sheetId="32" r:id="rId6"/>
    <sheet name="CdC_intermédiaire (validées)" sheetId="17" r:id="rId7"/>
    <sheet name="CdCintermédiaire (à travailler)" sheetId="13" r:id="rId8"/>
    <sheet name="CdC_annexe 2 interm au contrat " sheetId="25" r:id="rId9"/>
    <sheet name="CléA_Intermédiaire" sheetId="33" r:id="rId10"/>
    <sheet name="CdC_Final" sheetId="18" r:id="rId11"/>
    <sheet name="Fichier_recap_stat" sheetId="16" state="hidden" r:id="rId12"/>
    <sheet name="Fichier_recap_SI" sheetId="19" state="hidden" r:id="rId13"/>
    <sheet name="CdC_annexe 3 SAS final" sheetId="26" r:id="rId14"/>
    <sheet name="CléA_Final" sheetId="34" r:id="rId15"/>
    <sheet name="DONNEES" sheetId="27" r:id="rId16"/>
    <sheet name="Tble CarteCompétences=&gt;CléA" sheetId="30" r:id="rId17"/>
  </sheets>
  <definedNames>
    <definedName name="_xlnm._FilterDatabase" localSheetId="14" hidden="1">CléA_Final!$A$16:$K$122</definedName>
    <definedName name="_xlnm._FilterDatabase" localSheetId="5" hidden="1">CléA_Initi!$A$16:$K$122</definedName>
    <definedName name="_xlnm._FilterDatabase" localSheetId="9" hidden="1">CléA_Intermédiaire!$A$16:$K$122</definedName>
    <definedName name="_xlnm._FilterDatabase" localSheetId="16" hidden="1">'Tble CarteCompétences=&gt;CléA'!$A$16:$Q$242</definedName>
    <definedName name="_xlnm.Print_Titles" localSheetId="4">'CdC_annexe 1 au contrat'!$1:$1</definedName>
    <definedName name="_xlnm.Print_Titles" localSheetId="8">'CdC_annexe 2 interm au contrat '!$1:$1</definedName>
    <definedName name="_xlnm.Print_Titles" localSheetId="13">'CdC_annexe 3 SAS final'!$1:$1</definedName>
    <definedName name="_xlnm.Print_Titles" localSheetId="5">CléA_Initi!$16:$16</definedName>
    <definedName name="_xlnm.Print_Titles" localSheetId="9">CléA_Intermédiaire!$16:$16</definedName>
    <definedName name="_xlnm.Print_Area" localSheetId="4">'CdC_annexe 1 au contrat'!$A$1:$M$33</definedName>
    <definedName name="_xlnm.Print_Area" localSheetId="8">'CdC_annexe 2 interm au contrat '!$A$1:$K$41</definedName>
    <definedName name="_xlnm.Print_Area" localSheetId="13">'CdC_annexe 3 SAS final'!$B$1:$O$63</definedName>
    <definedName name="_xlnm.Print_Area" localSheetId="10">CdC_Final!$A$1:$D$23</definedName>
    <definedName name="_xlnm.Print_Area" localSheetId="3">'CdC_initial (à travailler)'!$A$1:$F$26</definedName>
    <definedName name="_xlnm.Print_Area" localSheetId="2">'CdC_initial (validées)'!$A$1:$D$26</definedName>
    <definedName name="_xlnm.Print_Area" localSheetId="6">'CdC_intermédiaire (validées)'!$A$1:$D$26</definedName>
    <definedName name="_xlnm.Print_Area" localSheetId="7">'CdCintermédiaire (à travailler)'!$A$1:$E$26</definedName>
  </definedNames>
  <calcPr calcId="162913"/>
</workbook>
</file>

<file path=xl/calcChain.xml><?xml version="1.0" encoding="utf-8"?>
<calcChain xmlns="http://schemas.openxmlformats.org/spreadsheetml/2006/main">
  <c r="D8" i="18" l="1"/>
  <c r="D7" i="18"/>
  <c r="D6" i="18"/>
  <c r="E11" i="13"/>
  <c r="E9" i="13"/>
  <c r="E10" i="13"/>
  <c r="D11" i="17"/>
  <c r="D10" i="17"/>
  <c r="D9" i="17"/>
  <c r="E11" i="7"/>
  <c r="E10" i="7"/>
  <c r="E9" i="7"/>
  <c r="F10" i="34" l="1"/>
  <c r="F11" i="34"/>
  <c r="F11" i="33"/>
  <c r="F10" i="33"/>
  <c r="F11" i="32"/>
  <c r="F10" i="32"/>
  <c r="D11" i="6"/>
  <c r="D10" i="6"/>
  <c r="F11" i="30"/>
  <c r="F10" i="30"/>
  <c r="B17" i="26"/>
  <c r="B1" i="25"/>
  <c r="B1" i="20"/>
  <c r="B30" i="25"/>
  <c r="O14" i="1" l="1"/>
  <c r="P18" i="30"/>
  <c r="Q18" i="30"/>
  <c r="R18" i="30"/>
  <c r="P19" i="30"/>
  <c r="Q19" i="30"/>
  <c r="R19" i="30"/>
  <c r="P20" i="30"/>
  <c r="Q20" i="30"/>
  <c r="R20" i="30"/>
  <c r="P29" i="30"/>
  <c r="Q29" i="30"/>
  <c r="R29" i="30"/>
  <c r="P30" i="30"/>
  <c r="Q30" i="30"/>
  <c r="R30" i="30"/>
  <c r="P31" i="30"/>
  <c r="Q31" i="30"/>
  <c r="R31" i="30"/>
  <c r="P32" i="30"/>
  <c r="Q32" i="30"/>
  <c r="R32" i="30"/>
  <c r="P74" i="30"/>
  <c r="Q74" i="30"/>
  <c r="R74" i="30"/>
  <c r="P79" i="30"/>
  <c r="Q79" i="30"/>
  <c r="R79" i="30"/>
  <c r="P80" i="30"/>
  <c r="Q80" i="30"/>
  <c r="R80" i="30"/>
  <c r="P91" i="30"/>
  <c r="Q91" i="30"/>
  <c r="R91" i="30"/>
  <c r="P93" i="30"/>
  <c r="Q93" i="30"/>
  <c r="R93" i="30"/>
  <c r="P110" i="30"/>
  <c r="Q110" i="30"/>
  <c r="R110" i="30"/>
  <c r="P111" i="30"/>
  <c r="Q111" i="30"/>
  <c r="R111" i="30"/>
  <c r="P112" i="30"/>
  <c r="Q112" i="30"/>
  <c r="R112" i="30"/>
  <c r="P115" i="30"/>
  <c r="Q115" i="30"/>
  <c r="R115" i="30"/>
  <c r="P119" i="30"/>
  <c r="Q119" i="30"/>
  <c r="R119" i="30"/>
  <c r="P154" i="30"/>
  <c r="Q154" i="30"/>
  <c r="R154" i="30"/>
  <c r="P155" i="30"/>
  <c r="Q155" i="30"/>
  <c r="R155" i="30"/>
  <c r="P156" i="30"/>
  <c r="Q156" i="30"/>
  <c r="R156" i="30"/>
  <c r="P158" i="30"/>
  <c r="Q158" i="30"/>
  <c r="R158" i="30"/>
  <c r="P164" i="30"/>
  <c r="Q164" i="30"/>
  <c r="R164" i="30"/>
  <c r="P165" i="30"/>
  <c r="Q165" i="30"/>
  <c r="R165" i="30"/>
  <c r="P166" i="30"/>
  <c r="Q166" i="30"/>
  <c r="R166" i="30"/>
  <c r="P179" i="30"/>
  <c r="Q179" i="30"/>
  <c r="R179" i="30"/>
  <c r="P184" i="30"/>
  <c r="Q184" i="30"/>
  <c r="R184" i="30"/>
  <c r="P186" i="30"/>
  <c r="Q186" i="30"/>
  <c r="R186" i="30"/>
  <c r="P188" i="30"/>
  <c r="Q188" i="30"/>
  <c r="R188" i="30"/>
  <c r="P189" i="30"/>
  <c r="Q189" i="30"/>
  <c r="R189" i="30"/>
  <c r="P190" i="30"/>
  <c r="Q190" i="30"/>
  <c r="R190" i="30"/>
  <c r="P203" i="30"/>
  <c r="Q203" i="30"/>
  <c r="R203" i="30"/>
  <c r="P204" i="30"/>
  <c r="Q204" i="30"/>
  <c r="R204" i="30"/>
  <c r="P205" i="30"/>
  <c r="Q205" i="30"/>
  <c r="R205" i="30"/>
  <c r="P206" i="30"/>
  <c r="Q206" i="30"/>
  <c r="R206" i="30"/>
  <c r="P207" i="30"/>
  <c r="Q207" i="30"/>
  <c r="R207" i="30"/>
  <c r="P208" i="30"/>
  <c r="Q208" i="30"/>
  <c r="R208" i="30"/>
  <c r="P212" i="30"/>
  <c r="Q212" i="30"/>
  <c r="R212" i="30"/>
  <c r="P213" i="30"/>
  <c r="Q213" i="30"/>
  <c r="R213" i="30"/>
  <c r="P240" i="30"/>
  <c r="P233" i="30" s="1"/>
  <c r="Q240" i="30"/>
  <c r="Q227" i="30" s="1"/>
  <c r="R240" i="30"/>
  <c r="R227" i="30" s="1"/>
  <c r="P242" i="30"/>
  <c r="Q242" i="30"/>
  <c r="R242" i="30"/>
  <c r="R17" i="30"/>
  <c r="Q17" i="30"/>
  <c r="P17" i="30"/>
  <c r="P194" i="30" s="1"/>
  <c r="R229" i="30" l="1"/>
  <c r="R241" i="30"/>
  <c r="Q241" i="30"/>
  <c r="Q228" i="30"/>
  <c r="P241" i="30"/>
  <c r="P176" i="30"/>
  <c r="P63" i="30"/>
  <c r="Q223" i="30"/>
  <c r="Q225" i="30"/>
  <c r="P121" i="30"/>
  <c r="R176" i="30"/>
  <c r="Q176" i="30"/>
  <c r="R69" i="30"/>
  <c r="R225" i="30"/>
  <c r="P187" i="30"/>
  <c r="Q68" i="30"/>
  <c r="R197" i="30"/>
  <c r="P225" i="30"/>
  <c r="Q216" i="30"/>
  <c r="R160" i="30"/>
  <c r="R196" i="30"/>
  <c r="Q196" i="30"/>
  <c r="Q211" i="30"/>
  <c r="P160" i="30"/>
  <c r="R210" i="30"/>
  <c r="R45" i="30"/>
  <c r="Q187" i="30"/>
  <c r="Q160" i="30"/>
  <c r="R121" i="30"/>
  <c r="P122" i="30"/>
  <c r="R87" i="30"/>
  <c r="Q85" i="30"/>
  <c r="P227" i="30"/>
  <c r="R73" i="30"/>
  <c r="P191" i="30"/>
  <c r="P170" i="30"/>
  <c r="Q183" i="30"/>
  <c r="Q138" i="30"/>
  <c r="Q229" i="30"/>
  <c r="P226" i="30"/>
  <c r="P218" i="30"/>
  <c r="Q192" i="30"/>
  <c r="P216" i="30"/>
  <c r="R228" i="30"/>
  <c r="P211" i="30"/>
  <c r="P210" i="30"/>
  <c r="R209" i="30"/>
  <c r="Q209" i="30"/>
  <c r="P209" i="30"/>
  <c r="P202" i="30"/>
  <c r="P159" i="30"/>
  <c r="Q159" i="30"/>
  <c r="R85" i="30"/>
  <c r="R44" i="30"/>
  <c r="R43" i="30"/>
  <c r="R22" i="30"/>
  <c r="R42" i="30"/>
  <c r="R82" i="30"/>
  <c r="R106" i="30"/>
  <c r="R114" i="30"/>
  <c r="R21" i="30"/>
  <c r="R37" i="30"/>
  <c r="R81" i="30"/>
  <c r="R125" i="30"/>
  <c r="R163" i="30"/>
  <c r="R167" i="30"/>
  <c r="R113" i="30"/>
  <c r="R162" i="30"/>
  <c r="R194" i="30"/>
  <c r="R107" i="30"/>
  <c r="R124" i="30"/>
  <c r="R161" i="30"/>
  <c r="R41" i="30"/>
  <c r="Q224" i="30"/>
  <c r="P223" i="30"/>
  <c r="R215" i="30"/>
  <c r="R135" i="30"/>
  <c r="R137" i="30"/>
  <c r="R144" i="30"/>
  <c r="P228" i="30"/>
  <c r="R226" i="30"/>
  <c r="Q43" i="30"/>
  <c r="Q22" i="30"/>
  <c r="Q42" i="30"/>
  <c r="Q82" i="30"/>
  <c r="Q21" i="30"/>
  <c r="Q37" i="30"/>
  <c r="Q41" i="30"/>
  <c r="Q81" i="30"/>
  <c r="Q113" i="30"/>
  <c r="Q125" i="30"/>
  <c r="Q162" i="30"/>
  <c r="Q194" i="30"/>
  <c r="Q44" i="30"/>
  <c r="Q107" i="30"/>
  <c r="Q124" i="30"/>
  <c r="Q161" i="30"/>
  <c r="Q193" i="30"/>
  <c r="Q106" i="30"/>
  <c r="Q114" i="30"/>
  <c r="Q172" i="30"/>
  <c r="Q180" i="30"/>
  <c r="P229" i="30"/>
  <c r="Q226" i="30"/>
  <c r="R223" i="30"/>
  <c r="Q222" i="30"/>
  <c r="Q217" i="30"/>
  <c r="Q215" i="30"/>
  <c r="Q46" i="30"/>
  <c r="Q45" i="30"/>
  <c r="Q210" i="30"/>
  <c r="Q197" i="30"/>
  <c r="R191" i="30"/>
  <c r="Q195" i="30"/>
  <c r="R192" i="30"/>
  <c r="R173" i="30"/>
  <c r="R180" i="30"/>
  <c r="Q175" i="30"/>
  <c r="Q163" i="30"/>
  <c r="R134" i="30"/>
  <c r="R133" i="30"/>
  <c r="R169" i="30"/>
  <c r="R232" i="30"/>
  <c r="R224" i="30"/>
  <c r="P222" i="30"/>
  <c r="R218" i="30"/>
  <c r="R216" i="30"/>
  <c r="P215" i="30"/>
  <c r="P46" i="30"/>
  <c r="P45" i="30"/>
  <c r="P197" i="30"/>
  <c r="P196" i="30"/>
  <c r="P183" i="30"/>
  <c r="P195" i="30"/>
  <c r="Q173" i="30"/>
  <c r="P136" i="30"/>
  <c r="P144" i="30"/>
  <c r="P173" i="30"/>
  <c r="P181" i="30"/>
  <c r="P135" i="30"/>
  <c r="P172" i="30"/>
  <c r="P180" i="30"/>
  <c r="P137" i="30"/>
  <c r="P171" i="30"/>
  <c r="P175" i="30"/>
  <c r="P143" i="30"/>
  <c r="P174" i="30"/>
  <c r="R168" i="30"/>
  <c r="R159" i="30"/>
  <c r="R211" i="30"/>
  <c r="R92" i="30"/>
  <c r="P162" i="30"/>
  <c r="Q191" i="30"/>
  <c r="R183" i="30"/>
  <c r="R187" i="30"/>
  <c r="R195" i="30"/>
  <c r="R202" i="30"/>
  <c r="R185" i="30"/>
  <c r="Q202" i="30"/>
  <c r="Q185" i="30"/>
  <c r="R172" i="30"/>
  <c r="Q167" i="30"/>
  <c r="P22" i="30"/>
  <c r="P42" i="30"/>
  <c r="P82" i="30"/>
  <c r="P21" i="30"/>
  <c r="P37" i="30"/>
  <c r="P41" i="30"/>
  <c r="P81" i="30"/>
  <c r="P44" i="30"/>
  <c r="P124" i="30"/>
  <c r="P43" i="30"/>
  <c r="P107" i="30"/>
  <c r="P113" i="30"/>
  <c r="P161" i="30"/>
  <c r="P193" i="30"/>
  <c r="P106" i="30"/>
  <c r="P114" i="30"/>
  <c r="P163" i="30"/>
  <c r="P167" i="30"/>
  <c r="P125" i="30"/>
  <c r="Q133" i="30"/>
  <c r="Q134" i="30"/>
  <c r="Q214" i="30"/>
  <c r="Q218" i="30"/>
  <c r="Q169" i="30"/>
  <c r="Q168" i="30"/>
  <c r="R233" i="30"/>
  <c r="Q232" i="30"/>
  <c r="R214" i="30"/>
  <c r="P169" i="30"/>
  <c r="P217" i="30"/>
  <c r="P133" i="30"/>
  <c r="P168" i="30"/>
  <c r="P134" i="30"/>
  <c r="Q233" i="30"/>
  <c r="P232" i="30"/>
  <c r="P224" i="30"/>
  <c r="R222" i="30"/>
  <c r="R217" i="30"/>
  <c r="P214" i="30"/>
  <c r="R193" i="30"/>
  <c r="R171" i="30"/>
  <c r="P182" i="30"/>
  <c r="P185" i="30"/>
  <c r="Q171" i="30"/>
  <c r="R140" i="30"/>
  <c r="R153" i="30"/>
  <c r="R157" i="30"/>
  <c r="R152" i="30"/>
  <c r="Q157" i="30"/>
  <c r="Q152" i="30"/>
  <c r="Q139" i="30"/>
  <c r="Q151" i="30"/>
  <c r="P140" i="30"/>
  <c r="R122" i="30"/>
  <c r="Q36" i="30"/>
  <c r="Q35" i="30"/>
  <c r="P92" i="30"/>
  <c r="R36" i="30"/>
  <c r="R181" i="30"/>
  <c r="P151" i="30"/>
  <c r="Q144" i="30"/>
  <c r="P139" i="30"/>
  <c r="Q135" i="30"/>
  <c r="Q121" i="30"/>
  <c r="Q92" i="30"/>
  <c r="Q87" i="30"/>
  <c r="Q86" i="30"/>
  <c r="Q90" i="30"/>
  <c r="P86" i="30"/>
  <c r="P90" i="30"/>
  <c r="P85" i="30"/>
  <c r="R62" i="30"/>
  <c r="Q72" i="30"/>
  <c r="P67" i="30"/>
  <c r="R61" i="30"/>
  <c r="P35" i="30"/>
  <c r="P192" i="30"/>
  <c r="P199" i="30" s="1"/>
  <c r="R182" i="30"/>
  <c r="Q181" i="30"/>
  <c r="R174" i="30"/>
  <c r="R170" i="30"/>
  <c r="R138" i="30"/>
  <c r="Q153" i="30"/>
  <c r="P152" i="30"/>
  <c r="R143" i="30"/>
  <c r="Q140" i="30"/>
  <c r="R136" i="30"/>
  <c r="Q122" i="30"/>
  <c r="R120" i="30"/>
  <c r="Q63" i="30"/>
  <c r="P71" i="30"/>
  <c r="R65" i="30"/>
  <c r="P36" i="30"/>
  <c r="R46" i="30"/>
  <c r="R201" i="30" s="1"/>
  <c r="Q137" i="30"/>
  <c r="Q182" i="30"/>
  <c r="R175" i="30"/>
  <c r="Q174" i="30"/>
  <c r="Q170" i="30"/>
  <c r="P157" i="30"/>
  <c r="P153" i="30"/>
  <c r="R151" i="30"/>
  <c r="Q143" i="30"/>
  <c r="R139" i="30"/>
  <c r="P138" i="30"/>
  <c r="Q136" i="30"/>
  <c r="Q120" i="30"/>
  <c r="P120" i="30"/>
  <c r="P87" i="30"/>
  <c r="R64" i="30"/>
  <c r="P62" i="30"/>
  <c r="Q64" i="30"/>
  <c r="R90" i="30"/>
  <c r="R86" i="30"/>
  <c r="Q73" i="30"/>
  <c r="P72" i="30"/>
  <c r="R70" i="30"/>
  <c r="Q69" i="30"/>
  <c r="P68" i="30"/>
  <c r="R66" i="30"/>
  <c r="Q65" i="30"/>
  <c r="P64" i="30"/>
  <c r="Q61" i="30"/>
  <c r="P73" i="30"/>
  <c r="R71" i="30"/>
  <c r="Q70" i="30"/>
  <c r="P69" i="30"/>
  <c r="R67" i="30"/>
  <c r="Q66" i="30"/>
  <c r="P65" i="30"/>
  <c r="R63" i="30"/>
  <c r="Q62" i="30"/>
  <c r="P61" i="30"/>
  <c r="R35" i="30"/>
  <c r="R72" i="30"/>
  <c r="Q71" i="30"/>
  <c r="P70" i="30"/>
  <c r="R68" i="30"/>
  <c r="Q67" i="30"/>
  <c r="P66" i="30"/>
  <c r="Q178" i="30" l="1"/>
  <c r="Q149" i="30"/>
  <c r="R28" i="30"/>
  <c r="R48" i="30"/>
  <c r="R27" i="30"/>
  <c r="R47" i="30"/>
  <c r="R26" i="30"/>
  <c r="R34" i="30"/>
  <c r="R50" i="30"/>
  <c r="R25" i="30"/>
  <c r="R33" i="30"/>
  <c r="R49" i="30"/>
  <c r="R150" i="30"/>
  <c r="R149" i="30"/>
  <c r="R148" i="30"/>
  <c r="Q150" i="30"/>
  <c r="Q198" i="30"/>
  <c r="Q199" i="30"/>
  <c r="P177" i="30"/>
  <c r="P178" i="30"/>
  <c r="R142" i="30"/>
  <c r="R141" i="30"/>
  <c r="R146" i="30"/>
  <c r="R145" i="30"/>
  <c r="R234" i="30"/>
  <c r="R238" i="30"/>
  <c r="R237" i="30"/>
  <c r="R236" i="30"/>
  <c r="R231" i="30"/>
  <c r="R235" i="30"/>
  <c r="R239" i="30"/>
  <c r="R200" i="30"/>
  <c r="Q201" i="30"/>
  <c r="Q200" i="30"/>
  <c r="Q23" i="30"/>
  <c r="Q39" i="30"/>
  <c r="Q75" i="30"/>
  <c r="Q78" i="30"/>
  <c r="Q77" i="30"/>
  <c r="Q89" i="30"/>
  <c r="Q101" i="30"/>
  <c r="Q24" i="30"/>
  <c r="Q76" i="30"/>
  <c r="Q88" i="30"/>
  <c r="Q40" i="30"/>
  <c r="Q102" i="30"/>
  <c r="P54" i="30"/>
  <c r="P58" i="30"/>
  <c r="P53" i="30"/>
  <c r="P57" i="30"/>
  <c r="P52" i="30"/>
  <c r="P56" i="30"/>
  <c r="P60" i="30"/>
  <c r="P84" i="30"/>
  <c r="P59" i="30"/>
  <c r="P55" i="30"/>
  <c r="P83" i="30"/>
  <c r="P51" i="30"/>
  <c r="P149" i="30"/>
  <c r="P148" i="30"/>
  <c r="P150" i="30"/>
  <c r="R94" i="30"/>
  <c r="R118" i="30"/>
  <c r="R126" i="30"/>
  <c r="R130" i="30"/>
  <c r="R108" i="30"/>
  <c r="R116" i="30"/>
  <c r="R123" i="30"/>
  <c r="R132" i="30"/>
  <c r="R96" i="30"/>
  <c r="R103" i="30"/>
  <c r="R105" i="30"/>
  <c r="R127" i="30"/>
  <c r="R129" i="30"/>
  <c r="R117" i="30"/>
  <c r="R131" i="30"/>
  <c r="R95" i="30"/>
  <c r="R104" i="30"/>
  <c r="R128" i="30"/>
  <c r="Q177" i="30"/>
  <c r="P221" i="30"/>
  <c r="P147" i="30"/>
  <c r="P230" i="30"/>
  <c r="R199" i="30"/>
  <c r="R198" i="30"/>
  <c r="R147" i="30"/>
  <c r="R230" i="30"/>
  <c r="R221" i="30"/>
  <c r="R24" i="30"/>
  <c r="R40" i="30"/>
  <c r="R76" i="30"/>
  <c r="R88" i="30"/>
  <c r="R23" i="30"/>
  <c r="R39" i="30"/>
  <c r="R75" i="30"/>
  <c r="R78" i="30"/>
  <c r="R102" i="30"/>
  <c r="R101" i="30"/>
  <c r="R77" i="30"/>
  <c r="R89" i="30"/>
  <c r="P198" i="30"/>
  <c r="P96" i="30"/>
  <c r="P104" i="30"/>
  <c r="P108" i="30"/>
  <c r="P116" i="30"/>
  <c r="P128" i="30"/>
  <c r="P132" i="30"/>
  <c r="P105" i="30"/>
  <c r="P129" i="30"/>
  <c r="P131" i="30"/>
  <c r="P95" i="30"/>
  <c r="P117" i="30"/>
  <c r="P126" i="30"/>
  <c r="P123" i="30"/>
  <c r="P130" i="30"/>
  <c r="P94" i="30"/>
  <c r="P103" i="30"/>
  <c r="P118" i="30"/>
  <c r="P127" i="30"/>
  <c r="P26" i="30"/>
  <c r="P34" i="30"/>
  <c r="P50" i="30"/>
  <c r="P25" i="30"/>
  <c r="P33" i="30"/>
  <c r="P49" i="30"/>
  <c r="P28" i="30"/>
  <c r="P48" i="30"/>
  <c r="P27" i="30"/>
  <c r="P47" i="30"/>
  <c r="Q27" i="30"/>
  <c r="Q47" i="30"/>
  <c r="Q26" i="30"/>
  <c r="Q34" i="30"/>
  <c r="Q50" i="30"/>
  <c r="Q25" i="30"/>
  <c r="Q33" i="30"/>
  <c r="Q49" i="30"/>
  <c r="Q28" i="30"/>
  <c r="Q48" i="30"/>
  <c r="Q141" i="30"/>
  <c r="Q146" i="30"/>
  <c r="Q145" i="30"/>
  <c r="Q142" i="30"/>
  <c r="Q237" i="30"/>
  <c r="Q236" i="30"/>
  <c r="Q231" i="30"/>
  <c r="Q235" i="30"/>
  <c r="Q239" i="30"/>
  <c r="Q234" i="30"/>
  <c r="Q238" i="30"/>
  <c r="P78" i="30"/>
  <c r="P77" i="30"/>
  <c r="P89" i="30"/>
  <c r="P24" i="30"/>
  <c r="P40" i="30"/>
  <c r="P76" i="30"/>
  <c r="P88" i="30"/>
  <c r="P23" i="30"/>
  <c r="P39" i="30"/>
  <c r="P102" i="30"/>
  <c r="P75" i="30"/>
  <c r="P101" i="30"/>
  <c r="Q148" i="30"/>
  <c r="Q51" i="30"/>
  <c r="Q55" i="30"/>
  <c r="Q59" i="30"/>
  <c r="Q83" i="30"/>
  <c r="Q54" i="30"/>
  <c r="Q58" i="30"/>
  <c r="Q53" i="30"/>
  <c r="Q57" i="30"/>
  <c r="Q60" i="30"/>
  <c r="Q56" i="30"/>
  <c r="Q84" i="30"/>
  <c r="Q52" i="30"/>
  <c r="Q105" i="30"/>
  <c r="Q117" i="30"/>
  <c r="Q129" i="30"/>
  <c r="Q94" i="30"/>
  <c r="Q96" i="30"/>
  <c r="Q103" i="30"/>
  <c r="Q118" i="30"/>
  <c r="Q127" i="30"/>
  <c r="Q131" i="30"/>
  <c r="Q95" i="30"/>
  <c r="Q104" i="30"/>
  <c r="Q126" i="30"/>
  <c r="Q128" i="30"/>
  <c r="Q108" i="30"/>
  <c r="Q116" i="30"/>
  <c r="Q123" i="30"/>
  <c r="Q130" i="30"/>
  <c r="Q132" i="30"/>
  <c r="R52" i="30"/>
  <c r="R56" i="30"/>
  <c r="R60" i="30"/>
  <c r="R84" i="30"/>
  <c r="R51" i="30"/>
  <c r="R55" i="30"/>
  <c r="R59" i="30"/>
  <c r="R83" i="30"/>
  <c r="R54" i="30"/>
  <c r="R58" i="30"/>
  <c r="R53" i="30"/>
  <c r="R57" i="30"/>
  <c r="Q147" i="30"/>
  <c r="Q221" i="30"/>
  <c r="Q230" i="30"/>
  <c r="P145" i="30"/>
  <c r="P142" i="30"/>
  <c r="P141" i="30"/>
  <c r="P146" i="30"/>
  <c r="P236" i="30"/>
  <c r="P231" i="30"/>
  <c r="P235" i="30"/>
  <c r="P239" i="30"/>
  <c r="P234" i="30"/>
  <c r="P238" i="30"/>
  <c r="P237" i="30"/>
  <c r="R178" i="30"/>
  <c r="R177" i="30"/>
  <c r="P201" i="30"/>
  <c r="P200" i="30"/>
  <c r="P38" i="30" l="1"/>
  <c r="R98" i="30"/>
  <c r="R99" i="30"/>
  <c r="R100" i="30"/>
  <c r="R109" i="30"/>
  <c r="R97" i="30"/>
  <c r="R219" i="30"/>
  <c r="R220" i="30"/>
  <c r="R38" i="30"/>
  <c r="Q219" i="30"/>
  <c r="Q220" i="30"/>
  <c r="P100" i="30"/>
  <c r="P98" i="30"/>
  <c r="P109" i="30"/>
  <c r="P97" i="30"/>
  <c r="P99" i="30"/>
  <c r="P219" i="30"/>
  <c r="P220" i="30"/>
  <c r="Q97" i="30"/>
  <c r="Q109" i="30"/>
  <c r="Q98" i="30"/>
  <c r="Q100" i="30"/>
  <c r="Q99" i="30"/>
  <c r="Q38" i="30"/>
  <c r="F4" i="20" l="1"/>
  <c r="F5" i="20"/>
  <c r="D9" i="6" l="1"/>
  <c r="C12" i="30"/>
  <c r="C11" i="30"/>
  <c r="C10" i="30"/>
  <c r="B12" i="30"/>
  <c r="D11" i="30"/>
  <c r="B11" i="30"/>
  <c r="D10" i="30"/>
  <c r="B10" i="30"/>
  <c r="D9" i="30"/>
  <c r="F15" i="20"/>
  <c r="A43" i="1" l="1"/>
  <c r="U43" i="1"/>
  <c r="J142" i="1" l="1"/>
  <c r="J141" i="1"/>
  <c r="L326" i="1"/>
  <c r="L324" i="1"/>
  <c r="L323" i="1"/>
  <c r="L322" i="1"/>
  <c r="L321" i="1"/>
  <c r="L319" i="1"/>
  <c r="L318" i="1"/>
  <c r="L317" i="1"/>
  <c r="L316" i="1"/>
  <c r="L314" i="1"/>
  <c r="L313" i="1"/>
  <c r="L312" i="1"/>
  <c r="L311" i="1"/>
  <c r="J326" i="1"/>
  <c r="J324" i="1"/>
  <c r="J323" i="1"/>
  <c r="J322" i="1"/>
  <c r="J321" i="1"/>
  <c r="J320" i="1" s="1"/>
  <c r="J319" i="1"/>
  <c r="J318" i="1"/>
  <c r="J317" i="1"/>
  <c r="J316" i="1"/>
  <c r="J314" i="1"/>
  <c r="J313" i="1"/>
  <c r="J312" i="1"/>
  <c r="J311" i="1"/>
  <c r="L301" i="1"/>
  <c r="L300" i="1"/>
  <c r="L298" i="1"/>
  <c r="L297" i="1"/>
  <c r="L296" i="1"/>
  <c r="L295" i="1"/>
  <c r="L293" i="1"/>
  <c r="L292" i="1"/>
  <c r="L289" i="1" s="1"/>
  <c r="L291" i="1"/>
  <c r="L290" i="1"/>
  <c r="L288" i="1"/>
  <c r="L287" i="1"/>
  <c r="L286" i="1"/>
  <c r="L285" i="1"/>
  <c r="J285" i="1"/>
  <c r="J301" i="1"/>
  <c r="J300" i="1"/>
  <c r="J298" i="1"/>
  <c r="J297" i="1"/>
  <c r="J296" i="1"/>
  <c r="J295" i="1"/>
  <c r="J293" i="1"/>
  <c r="J292" i="1"/>
  <c r="J291" i="1"/>
  <c r="J290" i="1"/>
  <c r="J288" i="1"/>
  <c r="J287" i="1"/>
  <c r="J286" i="1"/>
  <c r="L273" i="1"/>
  <c r="L272" i="1"/>
  <c r="L271" i="1"/>
  <c r="L269" i="1"/>
  <c r="L268" i="1"/>
  <c r="L267" i="1"/>
  <c r="L266" i="1"/>
  <c r="L264" i="1"/>
  <c r="L263" i="1"/>
  <c r="L262" i="1"/>
  <c r="L261" i="1"/>
  <c r="J273" i="1"/>
  <c r="J272" i="1"/>
  <c r="J271" i="1"/>
  <c r="J269" i="1"/>
  <c r="J268" i="1"/>
  <c r="J267" i="1"/>
  <c r="J266" i="1"/>
  <c r="J264" i="1"/>
  <c r="J263" i="1"/>
  <c r="J262" i="1"/>
  <c r="J261" i="1"/>
  <c r="J246" i="1"/>
  <c r="J245" i="1"/>
  <c r="J244" i="1" s="1"/>
  <c r="J243" i="1"/>
  <c r="J242" i="1"/>
  <c r="J241" i="1"/>
  <c r="J240" i="1"/>
  <c r="L246" i="1"/>
  <c r="L245" i="1"/>
  <c r="L243" i="1"/>
  <c r="L242" i="1"/>
  <c r="L241" i="1"/>
  <c r="L240" i="1"/>
  <c r="L238" i="1"/>
  <c r="L236" i="1"/>
  <c r="L235" i="1"/>
  <c r="J236" i="1"/>
  <c r="J235" i="1"/>
  <c r="L221" i="1"/>
  <c r="L220" i="1"/>
  <c r="L219" i="1"/>
  <c r="J221" i="1"/>
  <c r="J220" i="1"/>
  <c r="J219" i="1"/>
  <c r="L216" i="1"/>
  <c r="L215" i="1"/>
  <c r="L214" i="1"/>
  <c r="J216" i="1"/>
  <c r="J215" i="1"/>
  <c r="J214" i="1"/>
  <c r="L211" i="1"/>
  <c r="L210" i="1"/>
  <c r="L209" i="1"/>
  <c r="J211" i="1"/>
  <c r="J210" i="1"/>
  <c r="J209" i="1"/>
  <c r="L169" i="1"/>
  <c r="L168" i="1"/>
  <c r="L167" i="1"/>
  <c r="J169" i="1"/>
  <c r="J168" i="1"/>
  <c r="J167" i="1"/>
  <c r="L164" i="1"/>
  <c r="L163" i="1"/>
  <c r="L162" i="1"/>
  <c r="J164" i="1"/>
  <c r="J163" i="1"/>
  <c r="J162" i="1"/>
  <c r="L159" i="1"/>
  <c r="L158" i="1"/>
  <c r="L157" i="1"/>
  <c r="J159" i="1"/>
  <c r="J158" i="1"/>
  <c r="J157" i="1"/>
  <c r="L142" i="1"/>
  <c r="L141" i="1"/>
  <c r="L137" i="1"/>
  <c r="J137" i="1"/>
  <c r="L265" i="1" l="1"/>
  <c r="L320" i="1"/>
  <c r="L315" i="1"/>
  <c r="L244" i="1"/>
  <c r="J265" i="1"/>
  <c r="J289" i="1"/>
  <c r="J294" i="1"/>
  <c r="L294" i="1"/>
  <c r="J315" i="1"/>
  <c r="A3" i="25" l="1"/>
  <c r="A2" i="25"/>
  <c r="A3" i="20"/>
  <c r="A2" i="20"/>
  <c r="F5" i="25" l="1"/>
  <c r="F4" i="25"/>
  <c r="G13" i="26" l="1"/>
  <c r="M19" i="26"/>
  <c r="G10" i="26"/>
  <c r="G7" i="26"/>
  <c r="G4" i="26"/>
  <c r="G5" i="26" l="1"/>
  <c r="G6" i="26"/>
  <c r="M21" i="26"/>
  <c r="J74" i="1" l="1"/>
  <c r="L74" i="1"/>
  <c r="J75" i="1"/>
  <c r="L75" i="1"/>
  <c r="J76" i="1"/>
  <c r="L76" i="1"/>
  <c r="J77" i="1"/>
  <c r="L77" i="1"/>
  <c r="J79" i="1"/>
  <c r="L79" i="1"/>
  <c r="L78" i="1" s="1"/>
  <c r="J80" i="1"/>
  <c r="L80" i="1"/>
  <c r="J81" i="1"/>
  <c r="L81" i="1"/>
  <c r="J82" i="1"/>
  <c r="L82" i="1"/>
  <c r="J84" i="1"/>
  <c r="L84" i="1"/>
  <c r="J85" i="1"/>
  <c r="L85" i="1"/>
  <c r="J86" i="1"/>
  <c r="L86" i="1"/>
  <c r="J87" i="1"/>
  <c r="L87" i="1"/>
  <c r="J89" i="1"/>
  <c r="L89" i="1"/>
  <c r="J90" i="1"/>
  <c r="L90" i="1"/>
  <c r="J78" i="1" l="1"/>
  <c r="L83" i="1"/>
  <c r="J83" i="1"/>
  <c r="L217" i="1"/>
  <c r="J217" i="1"/>
  <c r="J213" i="1"/>
  <c r="L212" i="1"/>
  <c r="L208" i="1" s="1"/>
  <c r="J212" i="1"/>
  <c r="J208" i="1" s="1"/>
  <c r="L207" i="1"/>
  <c r="J207" i="1"/>
  <c r="L206" i="1"/>
  <c r="J206" i="1"/>
  <c r="L205" i="1"/>
  <c r="J205" i="1"/>
  <c r="L204" i="1"/>
  <c r="J204" i="1"/>
  <c r="J203" i="1" s="1"/>
  <c r="L195" i="1"/>
  <c r="J195" i="1"/>
  <c r="L194" i="1"/>
  <c r="J194" i="1"/>
  <c r="L193" i="1"/>
  <c r="J193" i="1"/>
  <c r="L191" i="1"/>
  <c r="J191" i="1"/>
  <c r="L190" i="1"/>
  <c r="J190" i="1"/>
  <c r="L189" i="1"/>
  <c r="J189" i="1"/>
  <c r="L188" i="1"/>
  <c r="L187" i="1" s="1"/>
  <c r="J188" i="1"/>
  <c r="J187" i="1"/>
  <c r="L186" i="1"/>
  <c r="J186" i="1"/>
  <c r="L185" i="1"/>
  <c r="J185" i="1"/>
  <c r="L184" i="1"/>
  <c r="J184" i="1"/>
  <c r="L183" i="1"/>
  <c r="L182" i="1" s="1"/>
  <c r="J183" i="1"/>
  <c r="J182" i="1" s="1"/>
  <c r="L181" i="1"/>
  <c r="J181" i="1"/>
  <c r="L180" i="1"/>
  <c r="J180" i="1"/>
  <c r="L179" i="1"/>
  <c r="J179" i="1"/>
  <c r="J177" i="1" s="1"/>
  <c r="L178" i="1"/>
  <c r="J178" i="1"/>
  <c r="L165" i="1"/>
  <c r="J165" i="1"/>
  <c r="L160" i="1"/>
  <c r="J160" i="1"/>
  <c r="L156" i="1"/>
  <c r="J156" i="1"/>
  <c r="L155" i="1"/>
  <c r="J155" i="1"/>
  <c r="L154" i="1"/>
  <c r="J154" i="1"/>
  <c r="L153" i="1"/>
  <c r="J153" i="1"/>
  <c r="L152" i="1"/>
  <c r="L151" i="1" s="1"/>
  <c r="J152" i="1"/>
  <c r="L139" i="1"/>
  <c r="J139" i="1"/>
  <c r="L138" i="1"/>
  <c r="J138" i="1"/>
  <c r="L136" i="1"/>
  <c r="J136" i="1"/>
  <c r="J135" i="1" s="1"/>
  <c r="L134" i="1"/>
  <c r="J134" i="1"/>
  <c r="L133" i="1"/>
  <c r="J133" i="1"/>
  <c r="L132" i="1"/>
  <c r="J132" i="1"/>
  <c r="L131" i="1"/>
  <c r="J131" i="1"/>
  <c r="L129" i="1"/>
  <c r="J129" i="1"/>
  <c r="L128" i="1"/>
  <c r="J128" i="1"/>
  <c r="L127" i="1"/>
  <c r="J127" i="1"/>
  <c r="L126" i="1"/>
  <c r="J126" i="1"/>
  <c r="L116" i="1"/>
  <c r="J116" i="1"/>
  <c r="L115" i="1"/>
  <c r="J115" i="1"/>
  <c r="L113" i="1"/>
  <c r="J113" i="1"/>
  <c r="L112" i="1"/>
  <c r="J112" i="1"/>
  <c r="L111" i="1"/>
  <c r="J111" i="1"/>
  <c r="L110" i="1"/>
  <c r="L109" i="1" s="1"/>
  <c r="J110" i="1"/>
  <c r="L108" i="1"/>
  <c r="J108" i="1"/>
  <c r="L107" i="1"/>
  <c r="J107" i="1"/>
  <c r="L106" i="1"/>
  <c r="J106" i="1"/>
  <c r="L105" i="1"/>
  <c r="L104" i="1" s="1"/>
  <c r="J105" i="1"/>
  <c r="L103" i="1"/>
  <c r="J103" i="1"/>
  <c r="L102" i="1"/>
  <c r="J102" i="1"/>
  <c r="L101" i="1"/>
  <c r="J101" i="1"/>
  <c r="L100" i="1"/>
  <c r="J100" i="1"/>
  <c r="J99" i="1"/>
  <c r="J73" i="1"/>
  <c r="L73" i="1"/>
  <c r="L64" i="1"/>
  <c r="J64" i="1"/>
  <c r="L63" i="1"/>
  <c r="J63" i="1"/>
  <c r="L61" i="1"/>
  <c r="J61" i="1"/>
  <c r="L60" i="1"/>
  <c r="J60" i="1"/>
  <c r="L59" i="1"/>
  <c r="J59" i="1"/>
  <c r="L58" i="1"/>
  <c r="L57" i="1" s="1"/>
  <c r="J58" i="1"/>
  <c r="L56" i="1"/>
  <c r="J56" i="1"/>
  <c r="L55" i="1"/>
  <c r="J55" i="1"/>
  <c r="L54" i="1"/>
  <c r="J54" i="1"/>
  <c r="L53" i="1"/>
  <c r="L52" i="1" s="1"/>
  <c r="J53" i="1"/>
  <c r="L51" i="1"/>
  <c r="J51" i="1"/>
  <c r="L50" i="1"/>
  <c r="J50" i="1"/>
  <c r="L49" i="1"/>
  <c r="J49" i="1"/>
  <c r="L48" i="1"/>
  <c r="L47" i="1" s="1"/>
  <c r="J48" i="1"/>
  <c r="J47" i="1"/>
  <c r="L39" i="1"/>
  <c r="J39" i="1"/>
  <c r="L38" i="1"/>
  <c r="J38" i="1"/>
  <c r="L37" i="1"/>
  <c r="J37" i="1"/>
  <c r="L35" i="1"/>
  <c r="J35" i="1"/>
  <c r="L34" i="1"/>
  <c r="J34" i="1"/>
  <c r="L33" i="1"/>
  <c r="J33" i="1"/>
  <c r="L32" i="1"/>
  <c r="L31" i="1" s="1"/>
  <c r="J32" i="1"/>
  <c r="L30" i="1"/>
  <c r="J30" i="1"/>
  <c r="L29" i="1"/>
  <c r="J29" i="1"/>
  <c r="L28" i="1"/>
  <c r="J28" i="1"/>
  <c r="L27" i="1"/>
  <c r="L26" i="1" s="1"/>
  <c r="J27" i="1"/>
  <c r="J26" i="1" s="1"/>
  <c r="L25" i="1"/>
  <c r="J25" i="1"/>
  <c r="L24" i="1"/>
  <c r="J24" i="1"/>
  <c r="L23" i="1"/>
  <c r="J23" i="1"/>
  <c r="L21" i="1"/>
  <c r="J21" i="1"/>
  <c r="L260" i="1"/>
  <c r="L259" i="1"/>
  <c r="J259" i="1"/>
  <c r="L258" i="1"/>
  <c r="J258" i="1"/>
  <c r="L257" i="1"/>
  <c r="J257" i="1"/>
  <c r="L256" i="1"/>
  <c r="J256" i="1"/>
  <c r="L239" i="1"/>
  <c r="L237" i="1" s="1"/>
  <c r="L234" i="1" s="1"/>
  <c r="J238" i="1"/>
  <c r="J237" i="1"/>
  <c r="L233" i="1"/>
  <c r="J233" i="1"/>
  <c r="L232" i="1"/>
  <c r="J232" i="1"/>
  <c r="L231" i="1"/>
  <c r="J231" i="1"/>
  <c r="L230" i="1"/>
  <c r="J230" i="1"/>
  <c r="J151" i="1" l="1"/>
  <c r="J52" i="1"/>
  <c r="J57" i="1"/>
  <c r="L99" i="1"/>
  <c r="J104" i="1"/>
  <c r="L177" i="1"/>
  <c r="L130" i="1"/>
  <c r="L203" i="1"/>
  <c r="J31" i="1"/>
  <c r="J130" i="1"/>
  <c r="J125" i="1"/>
  <c r="L20" i="1"/>
  <c r="L125" i="1"/>
  <c r="J109" i="1"/>
  <c r="J20" i="1"/>
  <c r="J260" i="1"/>
  <c r="J239" i="1"/>
  <c r="J234" i="1"/>
  <c r="L213" i="1"/>
  <c r="L161" i="1"/>
  <c r="J161" i="1"/>
  <c r="L135" i="1"/>
  <c r="C12" i="33"/>
  <c r="C11" i="33"/>
  <c r="C10" i="33"/>
  <c r="F9" i="33"/>
  <c r="C9" i="33"/>
  <c r="A8" i="33"/>
  <c r="C12" i="34"/>
  <c r="C11" i="34"/>
  <c r="C10" i="34"/>
  <c r="F9" i="34"/>
  <c r="C9" i="34"/>
  <c r="A8" i="34"/>
  <c r="A8" i="32"/>
  <c r="C12" i="32"/>
  <c r="C11" i="32"/>
  <c r="C10" i="32"/>
  <c r="F9" i="32"/>
  <c r="AQ2" i="27" l="1"/>
  <c r="AC2" i="27"/>
  <c r="N329" i="1"/>
  <c r="N328" i="1"/>
  <c r="N327" i="1"/>
  <c r="N326" i="1"/>
  <c r="N324" i="1"/>
  <c r="N323" i="1"/>
  <c r="N322" i="1"/>
  <c r="N321" i="1"/>
  <c r="N319" i="1"/>
  <c r="N318" i="1"/>
  <c r="N317" i="1"/>
  <c r="N316" i="1"/>
  <c r="N314" i="1"/>
  <c r="N313" i="1"/>
  <c r="N312" i="1"/>
  <c r="N311" i="1"/>
  <c r="N303" i="1"/>
  <c r="N302" i="1"/>
  <c r="N301" i="1"/>
  <c r="N300" i="1"/>
  <c r="N298" i="1"/>
  <c r="N297" i="1"/>
  <c r="N296" i="1"/>
  <c r="N295" i="1"/>
  <c r="N293" i="1"/>
  <c r="N292" i="1"/>
  <c r="N291" i="1"/>
  <c r="N290" i="1"/>
  <c r="N288" i="1"/>
  <c r="N287" i="1"/>
  <c r="N286" i="1"/>
  <c r="N285" i="1"/>
  <c r="N274" i="1"/>
  <c r="N273" i="1"/>
  <c r="N272" i="1"/>
  <c r="N271" i="1"/>
  <c r="N269" i="1"/>
  <c r="N268" i="1"/>
  <c r="N267" i="1"/>
  <c r="N266" i="1"/>
  <c r="N264" i="1"/>
  <c r="N263" i="1"/>
  <c r="N262" i="1"/>
  <c r="N261" i="1"/>
  <c r="N259" i="1"/>
  <c r="N258" i="1"/>
  <c r="N257" i="1"/>
  <c r="N256" i="1"/>
  <c r="N248" i="1"/>
  <c r="N247" i="1"/>
  <c r="N246" i="1"/>
  <c r="N245" i="1"/>
  <c r="N243" i="1"/>
  <c r="N242" i="1"/>
  <c r="N241" i="1"/>
  <c r="N240" i="1"/>
  <c r="N238" i="1"/>
  <c r="N237" i="1"/>
  <c r="N236" i="1"/>
  <c r="N235" i="1"/>
  <c r="N233" i="1"/>
  <c r="N232" i="1"/>
  <c r="N231" i="1"/>
  <c r="N230" i="1"/>
  <c r="N222" i="1"/>
  <c r="N221" i="1"/>
  <c r="N220" i="1"/>
  <c r="N219" i="1"/>
  <c r="N217" i="1"/>
  <c r="N216" i="1"/>
  <c r="N215" i="1"/>
  <c r="N214" i="1"/>
  <c r="N212" i="1"/>
  <c r="N211" i="1"/>
  <c r="N210" i="1"/>
  <c r="N209" i="1"/>
  <c r="N207" i="1"/>
  <c r="N206" i="1"/>
  <c r="N205" i="1"/>
  <c r="N204" i="1"/>
  <c r="N196" i="1"/>
  <c r="N195" i="1"/>
  <c r="N194" i="1"/>
  <c r="N193" i="1"/>
  <c r="N191" i="1"/>
  <c r="N190" i="1"/>
  <c r="N189" i="1"/>
  <c r="N188" i="1"/>
  <c r="N186" i="1"/>
  <c r="N185" i="1"/>
  <c r="N184" i="1"/>
  <c r="N183" i="1"/>
  <c r="N181" i="1"/>
  <c r="N180" i="1"/>
  <c r="N179" i="1"/>
  <c r="N178" i="1"/>
  <c r="N170" i="1"/>
  <c r="N169" i="1"/>
  <c r="N168" i="1"/>
  <c r="N167" i="1"/>
  <c r="N165" i="1"/>
  <c r="N164" i="1"/>
  <c r="N163" i="1"/>
  <c r="N162" i="1"/>
  <c r="N160" i="1"/>
  <c r="N159" i="1"/>
  <c r="N158" i="1"/>
  <c r="N157" i="1"/>
  <c r="N155" i="1"/>
  <c r="N154" i="1"/>
  <c r="N153" i="1"/>
  <c r="N152" i="1"/>
  <c r="N144" i="1"/>
  <c r="N143" i="1"/>
  <c r="N142" i="1"/>
  <c r="N141" i="1"/>
  <c r="N139" i="1"/>
  <c r="N138" i="1"/>
  <c r="N137" i="1"/>
  <c r="N136" i="1"/>
  <c r="N134" i="1"/>
  <c r="N133" i="1"/>
  <c r="N132" i="1"/>
  <c r="N131" i="1"/>
  <c r="N129" i="1"/>
  <c r="N128" i="1"/>
  <c r="N127" i="1"/>
  <c r="N126" i="1"/>
  <c r="N118" i="1"/>
  <c r="N117" i="1"/>
  <c r="N116" i="1"/>
  <c r="N115" i="1"/>
  <c r="N113" i="1"/>
  <c r="N112" i="1"/>
  <c r="N111" i="1"/>
  <c r="N110" i="1"/>
  <c r="N108" i="1"/>
  <c r="N107" i="1"/>
  <c r="N106" i="1"/>
  <c r="N105" i="1"/>
  <c r="N103" i="1"/>
  <c r="N102" i="1"/>
  <c r="N101" i="1"/>
  <c r="N100" i="1"/>
  <c r="N92" i="1"/>
  <c r="N91" i="1"/>
  <c r="N90" i="1"/>
  <c r="N89" i="1"/>
  <c r="N87" i="1"/>
  <c r="N86" i="1"/>
  <c r="N85" i="1"/>
  <c r="N84" i="1"/>
  <c r="N82" i="1"/>
  <c r="N81" i="1"/>
  <c r="N80" i="1"/>
  <c r="N79" i="1"/>
  <c r="N77" i="1"/>
  <c r="N76" i="1"/>
  <c r="N75" i="1"/>
  <c r="N74" i="1"/>
  <c r="N66" i="1"/>
  <c r="N65" i="1"/>
  <c r="N64" i="1"/>
  <c r="N63" i="1"/>
  <c r="N61" i="1"/>
  <c r="N60" i="1"/>
  <c r="N59" i="1"/>
  <c r="N58" i="1"/>
  <c r="N56" i="1"/>
  <c r="N55" i="1"/>
  <c r="N54" i="1"/>
  <c r="N53" i="1"/>
  <c r="N51" i="1"/>
  <c r="N50" i="1"/>
  <c r="N49" i="1"/>
  <c r="N48" i="1"/>
  <c r="N40" i="1"/>
  <c r="N39" i="1"/>
  <c r="N38" i="1"/>
  <c r="N37" i="1"/>
  <c r="N35" i="1"/>
  <c r="N34" i="1"/>
  <c r="N33" i="1"/>
  <c r="N32" i="1"/>
  <c r="N30" i="1"/>
  <c r="N29" i="1"/>
  <c r="N28" i="1"/>
  <c r="N27" i="1"/>
  <c r="N25" i="1"/>
  <c r="N24" i="1"/>
  <c r="N23" i="1"/>
  <c r="N21" i="1"/>
  <c r="L329" i="1"/>
  <c r="L328" i="1"/>
  <c r="L327" i="1"/>
  <c r="L303" i="1"/>
  <c r="L302" i="1"/>
  <c r="L299" i="1" s="1"/>
  <c r="L274" i="1"/>
  <c r="L270" i="1" s="1"/>
  <c r="L222" i="1"/>
  <c r="L218" i="1" s="1"/>
  <c r="L196" i="1"/>
  <c r="L192" i="1" s="1"/>
  <c r="L170" i="1"/>
  <c r="L166" i="1" s="1"/>
  <c r="L144" i="1"/>
  <c r="L143" i="1"/>
  <c r="L118" i="1"/>
  <c r="L117" i="1"/>
  <c r="L92" i="1"/>
  <c r="L91" i="1"/>
  <c r="L66" i="1"/>
  <c r="L65" i="1"/>
  <c r="L62" i="1" s="1"/>
  <c r="L40" i="1"/>
  <c r="L36" i="1" s="1"/>
  <c r="J329" i="1"/>
  <c r="J328" i="1"/>
  <c r="J327" i="1"/>
  <c r="J310" i="1"/>
  <c r="J303" i="1"/>
  <c r="J302" i="1"/>
  <c r="J274" i="1"/>
  <c r="J270" i="1" s="1"/>
  <c r="J255" i="1"/>
  <c r="J222" i="1"/>
  <c r="J218" i="1" s="1"/>
  <c r="J196" i="1"/>
  <c r="J192" i="1" s="1"/>
  <c r="J170" i="1"/>
  <c r="J166" i="1" s="1"/>
  <c r="J144" i="1"/>
  <c r="J143" i="1"/>
  <c r="J118" i="1"/>
  <c r="J117" i="1"/>
  <c r="J92" i="1"/>
  <c r="J91" i="1"/>
  <c r="J66" i="1"/>
  <c r="J65" i="1"/>
  <c r="J62" i="1" s="1"/>
  <c r="J40" i="1"/>
  <c r="J36" i="1" s="1"/>
  <c r="C9" i="32"/>
  <c r="F1" i="32"/>
  <c r="F1" i="33"/>
  <c r="F1" i="34"/>
  <c r="J122" i="34"/>
  <c r="J121" i="34"/>
  <c r="J120" i="34"/>
  <c r="J119" i="34"/>
  <c r="J118" i="34"/>
  <c r="J117" i="34"/>
  <c r="J116" i="34"/>
  <c r="J115" i="34"/>
  <c r="J114" i="34"/>
  <c r="J113" i="34"/>
  <c r="J112" i="34"/>
  <c r="J111" i="34"/>
  <c r="J110" i="34"/>
  <c r="J109" i="34"/>
  <c r="J108" i="34"/>
  <c r="J107" i="34"/>
  <c r="J106" i="34"/>
  <c r="J105" i="34"/>
  <c r="J104" i="34"/>
  <c r="J103" i="34"/>
  <c r="J102" i="34"/>
  <c r="J101" i="34"/>
  <c r="J100" i="34"/>
  <c r="J99" i="34"/>
  <c r="J98" i="34"/>
  <c r="J97" i="34"/>
  <c r="J96" i="34"/>
  <c r="J95" i="34"/>
  <c r="J94" i="34"/>
  <c r="J93" i="34"/>
  <c r="J92" i="34"/>
  <c r="J91" i="34"/>
  <c r="J90" i="34"/>
  <c r="J89" i="34"/>
  <c r="J88" i="34"/>
  <c r="J87" i="34"/>
  <c r="J86" i="34"/>
  <c r="J85" i="34"/>
  <c r="J84" i="34"/>
  <c r="J83" i="34"/>
  <c r="J82" i="34"/>
  <c r="J81" i="34"/>
  <c r="J80" i="34"/>
  <c r="J79" i="34"/>
  <c r="J78" i="34"/>
  <c r="J77" i="34"/>
  <c r="J76" i="34"/>
  <c r="J75" i="34"/>
  <c r="J74" i="34"/>
  <c r="J73" i="34"/>
  <c r="J72" i="34"/>
  <c r="J71" i="34"/>
  <c r="J70" i="34"/>
  <c r="J69" i="34"/>
  <c r="J68" i="34"/>
  <c r="J67" i="34"/>
  <c r="J66" i="34"/>
  <c r="J65" i="34"/>
  <c r="J64" i="34"/>
  <c r="J63" i="34"/>
  <c r="J62" i="34"/>
  <c r="J61" i="34"/>
  <c r="J60" i="34"/>
  <c r="J59" i="34"/>
  <c r="J58" i="34"/>
  <c r="J57" i="34"/>
  <c r="J56" i="34"/>
  <c r="J55" i="34"/>
  <c r="J54" i="34"/>
  <c r="J53" i="34"/>
  <c r="J52" i="34"/>
  <c r="J51" i="34"/>
  <c r="J50" i="34"/>
  <c r="J49" i="34"/>
  <c r="J48" i="34"/>
  <c r="J47" i="34"/>
  <c r="J46" i="34"/>
  <c r="J45" i="34"/>
  <c r="J44" i="34"/>
  <c r="J43" i="34"/>
  <c r="J42" i="34"/>
  <c r="J41" i="34"/>
  <c r="J40" i="34"/>
  <c r="J39" i="34"/>
  <c r="J38" i="34"/>
  <c r="J37" i="34"/>
  <c r="J36" i="34"/>
  <c r="J35" i="34"/>
  <c r="J34" i="34"/>
  <c r="J33" i="34"/>
  <c r="J32" i="34"/>
  <c r="J31" i="34"/>
  <c r="J30" i="34"/>
  <c r="J29" i="34"/>
  <c r="J28" i="34"/>
  <c r="J27" i="34"/>
  <c r="J26" i="34"/>
  <c r="J25" i="34"/>
  <c r="J24" i="34"/>
  <c r="J23" i="34"/>
  <c r="J22" i="34"/>
  <c r="J21" i="34"/>
  <c r="J20" i="34"/>
  <c r="J19" i="34"/>
  <c r="J18" i="34"/>
  <c r="J17" i="34"/>
  <c r="F1" i="30"/>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J96" i="33"/>
  <c r="J95" i="33"/>
  <c r="J94" i="33"/>
  <c r="J93" i="33"/>
  <c r="J92" i="33"/>
  <c r="J91" i="33"/>
  <c r="J90" i="33"/>
  <c r="J89" i="33"/>
  <c r="J88" i="33"/>
  <c r="J87" i="33"/>
  <c r="J86" i="33"/>
  <c r="J85" i="33"/>
  <c r="J84" i="33"/>
  <c r="J83" i="33"/>
  <c r="J82" i="33"/>
  <c r="J81" i="33"/>
  <c r="J80" i="33"/>
  <c r="J79" i="33"/>
  <c r="J78" i="33"/>
  <c r="J77" i="33"/>
  <c r="J76" i="33"/>
  <c r="J75" i="33"/>
  <c r="J74" i="33"/>
  <c r="J73" i="33"/>
  <c r="J72" i="33"/>
  <c r="J71" i="33"/>
  <c r="J70" i="33"/>
  <c r="J69" i="33"/>
  <c r="J68" i="33"/>
  <c r="J67" i="33"/>
  <c r="J66" i="33"/>
  <c r="J65" i="33"/>
  <c r="J64" i="33"/>
  <c r="J63" i="33"/>
  <c r="J62" i="33"/>
  <c r="J61" i="33"/>
  <c r="J60" i="33"/>
  <c r="J59" i="33"/>
  <c r="J58" i="33"/>
  <c r="J57" i="33"/>
  <c r="J56" i="33"/>
  <c r="J55" i="33"/>
  <c r="J54" i="33"/>
  <c r="J53" i="33"/>
  <c r="J52" i="33"/>
  <c r="J51" i="33"/>
  <c r="J50" i="33"/>
  <c r="J49" i="33"/>
  <c r="J48" i="33"/>
  <c r="J47" i="33"/>
  <c r="J46" i="33"/>
  <c r="J45" i="33"/>
  <c r="J44" i="33"/>
  <c r="J43" i="33"/>
  <c r="J42" i="33"/>
  <c r="J41" i="33"/>
  <c r="J40" i="33"/>
  <c r="J39" i="33"/>
  <c r="J38" i="33"/>
  <c r="J37" i="33"/>
  <c r="J36" i="33"/>
  <c r="J35" i="33"/>
  <c r="J34" i="33"/>
  <c r="J33" i="33"/>
  <c r="J32" i="33"/>
  <c r="J31" i="33"/>
  <c r="J30" i="33"/>
  <c r="J29" i="33"/>
  <c r="J28" i="33"/>
  <c r="J27" i="33"/>
  <c r="J26" i="33"/>
  <c r="J25" i="33"/>
  <c r="J24" i="33"/>
  <c r="J23" i="33"/>
  <c r="J22" i="33"/>
  <c r="J21" i="33"/>
  <c r="J20" i="33"/>
  <c r="J19" i="33"/>
  <c r="J18" i="33"/>
  <c r="J17" i="33"/>
  <c r="J122" i="32"/>
  <c r="J121" i="32"/>
  <c r="J120" i="32"/>
  <c r="J119" i="32"/>
  <c r="J118" i="32"/>
  <c r="J117" i="32"/>
  <c r="J116" i="32"/>
  <c r="J115" i="32"/>
  <c r="J114" i="32"/>
  <c r="J113" i="32"/>
  <c r="J112" i="32"/>
  <c r="J111" i="32"/>
  <c r="J110" i="32"/>
  <c r="J109" i="32"/>
  <c r="J108" i="32"/>
  <c r="J107" i="32"/>
  <c r="J106" i="32"/>
  <c r="J105" i="32"/>
  <c r="J104" i="32"/>
  <c r="J103" i="32"/>
  <c r="J102" i="32"/>
  <c r="J101" i="32"/>
  <c r="J100" i="32"/>
  <c r="J99" i="32"/>
  <c r="J98" i="32"/>
  <c r="J97" i="32"/>
  <c r="J96" i="32"/>
  <c r="J95" i="32"/>
  <c r="J94" i="32"/>
  <c r="J93" i="32"/>
  <c r="J92" i="32"/>
  <c r="J91" i="32"/>
  <c r="J90" i="32"/>
  <c r="J89" i="32"/>
  <c r="J88" i="32"/>
  <c r="J87" i="32"/>
  <c r="J86" i="32"/>
  <c r="J85" i="32"/>
  <c r="J84" i="32"/>
  <c r="J83" i="32"/>
  <c r="J82" i="32"/>
  <c r="J81" i="32"/>
  <c r="J80" i="32"/>
  <c r="J79" i="32"/>
  <c r="J78" i="32"/>
  <c r="J77" i="32"/>
  <c r="J76" i="32"/>
  <c r="J75" i="32"/>
  <c r="J74" i="32"/>
  <c r="J73" i="32"/>
  <c r="J72" i="32"/>
  <c r="J71" i="32"/>
  <c r="J70" i="32"/>
  <c r="J69" i="32"/>
  <c r="J68" i="32"/>
  <c r="J67" i="32"/>
  <c r="J66" i="32"/>
  <c r="J65" i="32"/>
  <c r="J64" i="32"/>
  <c r="J63" i="32"/>
  <c r="J62" i="32"/>
  <c r="J61" i="32"/>
  <c r="J60" i="32"/>
  <c r="J59" i="32"/>
  <c r="J58" i="32"/>
  <c r="J57" i="32"/>
  <c r="J56" i="32"/>
  <c r="J55" i="32"/>
  <c r="J54" i="32"/>
  <c r="J53" i="32"/>
  <c r="J52" i="32"/>
  <c r="J51" i="32"/>
  <c r="J50" i="32"/>
  <c r="J49" i="32"/>
  <c r="J48" i="32"/>
  <c r="J47" i="32"/>
  <c r="J46" i="32"/>
  <c r="J45" i="32"/>
  <c r="J44" i="32"/>
  <c r="J43" i="32"/>
  <c r="J42" i="32"/>
  <c r="J41" i="32"/>
  <c r="J40" i="32"/>
  <c r="J39" i="32"/>
  <c r="J38" i="32"/>
  <c r="J37" i="32"/>
  <c r="J36" i="32"/>
  <c r="J35" i="32"/>
  <c r="J34" i="32"/>
  <c r="J33" i="32"/>
  <c r="J32" i="32"/>
  <c r="J31" i="32"/>
  <c r="J30" i="32"/>
  <c r="J29" i="32"/>
  <c r="J28" i="32"/>
  <c r="J27" i="32"/>
  <c r="J26" i="32"/>
  <c r="J25" i="32"/>
  <c r="J24" i="32"/>
  <c r="J23" i="32"/>
  <c r="J22" i="32"/>
  <c r="J21" i="32"/>
  <c r="J20" i="32"/>
  <c r="J19" i="32"/>
  <c r="J18" i="32"/>
  <c r="J17" i="32"/>
  <c r="F9" i="30"/>
  <c r="W1" i="30"/>
  <c r="A19" i="1"/>
  <c r="A20" i="1"/>
  <c r="A28" i="1"/>
  <c r="A29" i="1"/>
  <c r="A33" i="1"/>
  <c r="A38" i="1"/>
  <c r="A39" i="1"/>
  <c r="A40" i="1"/>
  <c r="A41" i="1"/>
  <c r="A42" i="1"/>
  <c r="A44" i="1"/>
  <c r="A45" i="1"/>
  <c r="A46" i="1"/>
  <c r="A47" i="1"/>
  <c r="A49" i="1"/>
  <c r="A50" i="1"/>
  <c r="A54" i="1"/>
  <c r="A59" i="1"/>
  <c r="A64" i="1"/>
  <c r="A65" i="1"/>
  <c r="A66" i="1"/>
  <c r="A67" i="1"/>
  <c r="A68" i="1"/>
  <c r="A69" i="1"/>
  <c r="A70" i="1"/>
  <c r="A71" i="1"/>
  <c r="A72" i="1"/>
  <c r="A73" i="1"/>
  <c r="A75" i="1"/>
  <c r="A76" i="1"/>
  <c r="A80" i="1"/>
  <c r="A85" i="1"/>
  <c r="A86" i="1"/>
  <c r="A90" i="1"/>
  <c r="A91" i="1"/>
  <c r="A92" i="1"/>
  <c r="A93" i="1"/>
  <c r="A94" i="1"/>
  <c r="A95" i="1"/>
  <c r="A96" i="1"/>
  <c r="A97" i="1"/>
  <c r="A98" i="1"/>
  <c r="A99" i="1"/>
  <c r="A106" i="1"/>
  <c r="A107" i="1"/>
  <c r="A111" i="1"/>
  <c r="A112" i="1"/>
  <c r="A116" i="1"/>
  <c r="A117" i="1"/>
  <c r="A118" i="1"/>
  <c r="A119" i="1"/>
  <c r="A120" i="1"/>
  <c r="A121" i="1"/>
  <c r="A122" i="1"/>
  <c r="A123" i="1"/>
  <c r="A124" i="1"/>
  <c r="A125" i="1"/>
  <c r="A143" i="1"/>
  <c r="A144" i="1"/>
  <c r="A145" i="1"/>
  <c r="A146" i="1"/>
  <c r="A147" i="1"/>
  <c r="A148" i="1"/>
  <c r="A149" i="1"/>
  <c r="A150" i="1"/>
  <c r="A151" i="1"/>
  <c r="A170" i="1"/>
  <c r="A171" i="1"/>
  <c r="A172" i="1"/>
  <c r="A173" i="1"/>
  <c r="A174" i="1"/>
  <c r="A175" i="1"/>
  <c r="A176" i="1"/>
  <c r="A177" i="1"/>
  <c r="A196" i="1"/>
  <c r="A197" i="1"/>
  <c r="A198" i="1"/>
  <c r="A199" i="1"/>
  <c r="A200" i="1"/>
  <c r="A201" i="1"/>
  <c r="A202" i="1"/>
  <c r="A203" i="1"/>
  <c r="A222" i="1"/>
  <c r="A223" i="1"/>
  <c r="A224" i="1"/>
  <c r="A225" i="1"/>
  <c r="A226" i="1"/>
  <c r="A227" i="1"/>
  <c r="A228" i="1"/>
  <c r="A229" i="1"/>
  <c r="A247" i="1"/>
  <c r="A248" i="1"/>
  <c r="A249" i="1"/>
  <c r="A250" i="1"/>
  <c r="A251" i="1"/>
  <c r="A252" i="1"/>
  <c r="A253" i="1"/>
  <c r="A254" i="1"/>
  <c r="A255" i="1"/>
  <c r="A274" i="1"/>
  <c r="A275" i="1"/>
  <c r="A276" i="1"/>
  <c r="A277" i="1"/>
  <c r="A278" i="1"/>
  <c r="A279" i="1"/>
  <c r="A280" i="1"/>
  <c r="A281" i="1"/>
  <c r="A282" i="1"/>
  <c r="A283" i="1"/>
  <c r="A284" i="1"/>
  <c r="A302" i="1"/>
  <c r="A303" i="1"/>
  <c r="A304" i="1"/>
  <c r="A305" i="1"/>
  <c r="A306" i="1"/>
  <c r="A307" i="1"/>
  <c r="A308" i="1"/>
  <c r="A309" i="1"/>
  <c r="A310" i="1"/>
  <c r="A18" i="1"/>
  <c r="U40" i="1"/>
  <c r="U41" i="1"/>
  <c r="U42" i="1"/>
  <c r="U44" i="1"/>
  <c r="U45" i="1"/>
  <c r="U46" i="1"/>
  <c r="U47" i="1"/>
  <c r="U49" i="1"/>
  <c r="U50" i="1"/>
  <c r="U54" i="1"/>
  <c r="U59" i="1"/>
  <c r="U64" i="1"/>
  <c r="U65" i="1"/>
  <c r="U66" i="1"/>
  <c r="U67" i="1"/>
  <c r="U68" i="1"/>
  <c r="U69" i="1"/>
  <c r="U70" i="1"/>
  <c r="U71" i="1"/>
  <c r="U72" i="1"/>
  <c r="U73" i="1"/>
  <c r="U75" i="1"/>
  <c r="U76" i="1"/>
  <c r="U80" i="1"/>
  <c r="U85" i="1"/>
  <c r="U86" i="1"/>
  <c r="U90" i="1"/>
  <c r="U91" i="1"/>
  <c r="U92" i="1"/>
  <c r="U93" i="1"/>
  <c r="U94" i="1"/>
  <c r="U95" i="1"/>
  <c r="U96" i="1"/>
  <c r="U97" i="1"/>
  <c r="U98" i="1"/>
  <c r="U99" i="1"/>
  <c r="U106" i="1"/>
  <c r="U107" i="1"/>
  <c r="U111" i="1"/>
  <c r="U112" i="1"/>
  <c r="U116" i="1"/>
  <c r="U117" i="1"/>
  <c r="U118" i="1"/>
  <c r="U119" i="1"/>
  <c r="U120" i="1"/>
  <c r="U121" i="1"/>
  <c r="U122" i="1"/>
  <c r="U123" i="1"/>
  <c r="U124" i="1"/>
  <c r="U125" i="1"/>
  <c r="U143" i="1"/>
  <c r="U144" i="1"/>
  <c r="U145" i="1"/>
  <c r="U146" i="1"/>
  <c r="U147" i="1"/>
  <c r="U148" i="1"/>
  <c r="U149" i="1"/>
  <c r="U150" i="1"/>
  <c r="U151" i="1"/>
  <c r="U170" i="1"/>
  <c r="U171" i="1"/>
  <c r="U172" i="1"/>
  <c r="U173" i="1"/>
  <c r="U174" i="1"/>
  <c r="U175" i="1"/>
  <c r="U176" i="1"/>
  <c r="U177" i="1"/>
  <c r="U196" i="1"/>
  <c r="U197" i="1"/>
  <c r="U198" i="1"/>
  <c r="U199" i="1"/>
  <c r="U200" i="1"/>
  <c r="U201" i="1"/>
  <c r="U202" i="1"/>
  <c r="U203" i="1"/>
  <c r="U222" i="1"/>
  <c r="U223" i="1"/>
  <c r="U224" i="1"/>
  <c r="U225" i="1"/>
  <c r="U226" i="1"/>
  <c r="U227" i="1"/>
  <c r="U228" i="1"/>
  <c r="U229" i="1"/>
  <c r="U247" i="1"/>
  <c r="U248" i="1"/>
  <c r="U249" i="1"/>
  <c r="U250" i="1"/>
  <c r="U251" i="1"/>
  <c r="U252" i="1"/>
  <c r="U253" i="1"/>
  <c r="U254" i="1"/>
  <c r="U255" i="1"/>
  <c r="U274" i="1"/>
  <c r="U275" i="1"/>
  <c r="U276" i="1"/>
  <c r="U277" i="1"/>
  <c r="U278" i="1"/>
  <c r="U279" i="1"/>
  <c r="U280" i="1"/>
  <c r="U281" i="1"/>
  <c r="U282" i="1"/>
  <c r="U283" i="1"/>
  <c r="U284" i="1"/>
  <c r="U302" i="1"/>
  <c r="U303" i="1"/>
  <c r="U304" i="1"/>
  <c r="U305" i="1"/>
  <c r="U306" i="1"/>
  <c r="U307" i="1"/>
  <c r="U308" i="1"/>
  <c r="U309" i="1"/>
  <c r="U310" i="1"/>
  <c r="U39" i="1"/>
  <c r="U28" i="1"/>
  <c r="S22" i="1"/>
  <c r="U29" i="1"/>
  <c r="U33" i="1"/>
  <c r="U38" i="1"/>
  <c r="S326" i="1"/>
  <c r="S325" i="1"/>
  <c r="S324" i="1"/>
  <c r="S323" i="1"/>
  <c r="S322" i="1"/>
  <c r="S321" i="1"/>
  <c r="S320" i="1"/>
  <c r="S316" i="1"/>
  <c r="S317" i="1" s="1"/>
  <c r="S318" i="1"/>
  <c r="S319" i="1" s="1"/>
  <c r="S315" i="1"/>
  <c r="S314" i="1"/>
  <c r="S313" i="1"/>
  <c r="S311" i="1"/>
  <c r="S300" i="1"/>
  <c r="S299" i="1"/>
  <c r="S298" i="1"/>
  <c r="S295" i="1"/>
  <c r="S296" i="1" s="1"/>
  <c r="U296" i="1" s="1"/>
  <c r="S294" i="1"/>
  <c r="S293" i="1"/>
  <c r="S290" i="1"/>
  <c r="A290" i="1" s="1"/>
  <c r="S289" i="1"/>
  <c r="S288" i="1"/>
  <c r="S285" i="1"/>
  <c r="S271" i="1"/>
  <c r="S270" i="1"/>
  <c r="S269" i="1"/>
  <c r="S268" i="1"/>
  <c r="S266" i="1"/>
  <c r="A266" i="1" s="1"/>
  <c r="S265" i="1"/>
  <c r="S264" i="1"/>
  <c r="S263" i="1"/>
  <c r="S261" i="1"/>
  <c r="S260" i="1"/>
  <c r="A260" i="1" s="1"/>
  <c r="S259" i="1"/>
  <c r="S258" i="1"/>
  <c r="A258" i="1" s="1"/>
  <c r="S257" i="1"/>
  <c r="A257" i="1"/>
  <c r="S256" i="1"/>
  <c r="U256" i="1" s="1"/>
  <c r="S245" i="1"/>
  <c r="S244" i="1"/>
  <c r="S243" i="1"/>
  <c r="S240" i="1"/>
  <c r="S241" i="1" s="1"/>
  <c r="S242" i="1" s="1"/>
  <c r="S239" i="1"/>
  <c r="S238" i="1"/>
  <c r="S235" i="1"/>
  <c r="S236" i="1" s="1"/>
  <c r="S237" i="1" s="1"/>
  <c r="S234" i="1"/>
  <c r="S233" i="1"/>
  <c r="S230" i="1"/>
  <c r="S219" i="1"/>
  <c r="S218" i="1"/>
  <c r="S217" i="1"/>
  <c r="S214" i="1"/>
  <c r="S213" i="1"/>
  <c r="S212" i="1"/>
  <c r="S209" i="1"/>
  <c r="S208" i="1"/>
  <c r="S204" i="1"/>
  <c r="S193" i="1"/>
  <c r="S194" i="1" s="1"/>
  <c r="S195" i="1"/>
  <c r="S192" i="1"/>
  <c r="S191" i="1"/>
  <c r="S188" i="1"/>
  <c r="S187" i="1"/>
  <c r="S186" i="1"/>
  <c r="S183" i="1"/>
  <c r="S182" i="1"/>
  <c r="S181" i="1"/>
  <c r="S178" i="1"/>
  <c r="S167" i="1"/>
  <c r="S166" i="1"/>
  <c r="S165" i="1"/>
  <c r="S162" i="1"/>
  <c r="S161" i="1"/>
  <c r="S160" i="1"/>
  <c r="S157" i="1"/>
  <c r="S158" i="1" s="1"/>
  <c r="S159" i="1" s="1"/>
  <c r="S156" i="1"/>
  <c r="S155" i="1"/>
  <c r="S152" i="1"/>
  <c r="S154" i="1" s="1"/>
  <c r="S141" i="1"/>
  <c r="S142" i="1" s="1"/>
  <c r="S140" i="1"/>
  <c r="S139" i="1"/>
  <c r="S138" i="1"/>
  <c r="U138" i="1" s="1"/>
  <c r="S136" i="1"/>
  <c r="S135" i="1"/>
  <c r="S134" i="1"/>
  <c r="S133" i="1"/>
  <c r="S131" i="1"/>
  <c r="S130" i="1"/>
  <c r="A130" i="1" s="1"/>
  <c r="S129" i="1"/>
  <c r="A129" i="1" s="1"/>
  <c r="S128" i="1"/>
  <c r="U128" i="1" s="1"/>
  <c r="S127" i="1"/>
  <c r="U127" i="1" s="1"/>
  <c r="S126" i="1"/>
  <c r="S115" i="1"/>
  <c r="A115" i="1" s="1"/>
  <c r="S114" i="1"/>
  <c r="S113" i="1"/>
  <c r="S110" i="1"/>
  <c r="S109" i="1"/>
  <c r="S108" i="1"/>
  <c r="S105" i="1"/>
  <c r="S104" i="1"/>
  <c r="U104" i="1" s="1"/>
  <c r="S103" i="1"/>
  <c r="A103" i="1"/>
  <c r="S102" i="1"/>
  <c r="A102" i="1" s="1"/>
  <c r="S101" i="1"/>
  <c r="A101" i="1" s="1"/>
  <c r="S100" i="1"/>
  <c r="U100" i="1" s="1"/>
  <c r="S63" i="1"/>
  <c r="A63" i="1" s="1"/>
  <c r="S62" i="1"/>
  <c r="S61" i="1"/>
  <c r="S60" i="1"/>
  <c r="S58" i="1"/>
  <c r="A58" i="1" s="1"/>
  <c r="S57" i="1"/>
  <c r="S56" i="1"/>
  <c r="S55" i="1"/>
  <c r="S53" i="1"/>
  <c r="S52" i="1"/>
  <c r="S51" i="1"/>
  <c r="S48" i="1"/>
  <c r="A48" i="1" s="1"/>
  <c r="S89" i="1"/>
  <c r="U89" i="1" s="1"/>
  <c r="S88" i="1"/>
  <c r="S87" i="1"/>
  <c r="A87" i="1" s="1"/>
  <c r="S84" i="1"/>
  <c r="U84" i="1" s="1"/>
  <c r="S83" i="1"/>
  <c r="S82" i="1"/>
  <c r="S81" i="1"/>
  <c r="S79" i="1"/>
  <c r="U79" i="1" s="1"/>
  <c r="S78" i="1"/>
  <c r="S77" i="1"/>
  <c r="S74" i="1"/>
  <c r="S24" i="1"/>
  <c r="S25" i="1"/>
  <c r="S26" i="1"/>
  <c r="S27" i="1"/>
  <c r="U27" i="1" s="1"/>
  <c r="S30" i="1"/>
  <c r="A30" i="1" s="1"/>
  <c r="S31" i="1"/>
  <c r="S32" i="1"/>
  <c r="S34" i="1"/>
  <c r="S35" i="1"/>
  <c r="S36" i="1"/>
  <c r="U36" i="1" s="1"/>
  <c r="S37" i="1"/>
  <c r="S21" i="1"/>
  <c r="U21" i="1" s="1"/>
  <c r="T263" i="1"/>
  <c r="T268" i="1" s="1"/>
  <c r="U268" i="1" s="1"/>
  <c r="T264" i="1"/>
  <c r="T269" i="1" s="1"/>
  <c r="T265" i="1"/>
  <c r="T288" i="1"/>
  <c r="T289" i="1" s="1"/>
  <c r="T293" i="1"/>
  <c r="T294" i="1" s="1"/>
  <c r="T298" i="1"/>
  <c r="T311" i="1"/>
  <c r="T132" i="1"/>
  <c r="T137" i="1" s="1"/>
  <c r="T133" i="1"/>
  <c r="T138" i="1" s="1"/>
  <c r="T134" i="1"/>
  <c r="T139" i="1" s="1"/>
  <c r="U139" i="1" s="1"/>
  <c r="T135" i="1"/>
  <c r="T140" i="1" s="1"/>
  <c r="T108" i="1"/>
  <c r="T113" i="1" s="1"/>
  <c r="T109" i="1"/>
  <c r="T114" i="1" s="1"/>
  <c r="T126" i="1"/>
  <c r="T131" i="1" s="1"/>
  <c r="T24" i="1"/>
  <c r="T26" i="1" s="1"/>
  <c r="T30" i="1"/>
  <c r="T34" i="1"/>
  <c r="T36" i="1" s="1"/>
  <c r="T23" i="1"/>
  <c r="T31" i="1"/>
  <c r="T35" i="1"/>
  <c r="T51" i="1"/>
  <c r="T52" i="1" s="1"/>
  <c r="T55" i="1"/>
  <c r="T56" i="1" s="1"/>
  <c r="T60" i="1"/>
  <c r="T61" i="1" s="1"/>
  <c r="T77" i="1"/>
  <c r="T78" i="1" s="1"/>
  <c r="T81" i="1"/>
  <c r="T82" i="1" s="1"/>
  <c r="T87" i="1"/>
  <c r="T88" i="1" s="1"/>
  <c r="A27" i="25"/>
  <c r="D1" i="18"/>
  <c r="D1" i="13"/>
  <c r="D1" i="17"/>
  <c r="D1" i="7"/>
  <c r="M25" i="26"/>
  <c r="M24" i="26"/>
  <c r="M23" i="26"/>
  <c r="M22" i="26"/>
  <c r="M20" i="26"/>
  <c r="AO2" i="27"/>
  <c r="AN2" i="27"/>
  <c r="AM2" i="27"/>
  <c r="C2" i="27"/>
  <c r="B2" i="27"/>
  <c r="A2" i="27"/>
  <c r="D33" i="25"/>
  <c r="AB2" i="27" s="1"/>
  <c r="B25" i="20"/>
  <c r="G8" i="26"/>
  <c r="G9" i="26"/>
  <c r="G11" i="26"/>
  <c r="G12" i="26"/>
  <c r="G14" i="26"/>
  <c r="G15" i="26"/>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D4" i="19"/>
  <c r="C4" i="19"/>
  <c r="B4" i="19"/>
  <c r="D3" i="19"/>
  <c r="C3" i="19"/>
  <c r="B3" i="19"/>
  <c r="D25" i="16"/>
  <c r="D24" i="16"/>
  <c r="D23" i="16"/>
  <c r="D22" i="16"/>
  <c r="D21" i="16"/>
  <c r="D20" i="16"/>
  <c r="D19" i="16"/>
  <c r="D18" i="16"/>
  <c r="D17" i="16"/>
  <c r="D16" i="16"/>
  <c r="D15" i="16"/>
  <c r="D14" i="16"/>
  <c r="C25" i="16"/>
  <c r="C24" i="16"/>
  <c r="C23" i="16"/>
  <c r="C22" i="16"/>
  <c r="C21" i="16"/>
  <c r="C20" i="16"/>
  <c r="C19" i="16"/>
  <c r="C18" i="16"/>
  <c r="C17" i="16"/>
  <c r="C16" i="16"/>
  <c r="C15" i="16"/>
  <c r="C14" i="16"/>
  <c r="B25" i="16"/>
  <c r="B24" i="16"/>
  <c r="B23" i="16"/>
  <c r="B22" i="16"/>
  <c r="B21" i="16"/>
  <c r="B20" i="16"/>
  <c r="B19" i="16"/>
  <c r="B18" i="16"/>
  <c r="B17" i="16"/>
  <c r="B16" i="16"/>
  <c r="B15" i="16"/>
  <c r="B14" i="16"/>
  <c r="B9" i="16"/>
  <c r="C45" i="26"/>
  <c r="C46" i="26"/>
  <c r="C44" i="26"/>
  <c r="C32" i="26"/>
  <c r="C33" i="26"/>
  <c r="C35" i="26"/>
  <c r="C36" i="26"/>
  <c r="K40" i="25"/>
  <c r="L62" i="26" s="1"/>
  <c r="K41" i="25"/>
  <c r="L63" i="26" s="1"/>
  <c r="K39" i="25"/>
  <c r="L61" i="26"/>
  <c r="K31" i="25"/>
  <c r="K32" i="25"/>
  <c r="F31" i="25"/>
  <c r="F32" i="25"/>
  <c r="K30" i="25"/>
  <c r="F30" i="25"/>
  <c r="G20" i="26"/>
  <c r="G21" i="26"/>
  <c r="G19" i="26"/>
  <c r="B9" i="18"/>
  <c r="B2" i="26"/>
  <c r="B3" i="26"/>
  <c r="C27" i="26"/>
  <c r="E290" i="1"/>
  <c r="F290" i="1" s="1"/>
  <c r="E53" i="1"/>
  <c r="E48" i="1"/>
  <c r="F48" i="1" s="1"/>
  <c r="E49" i="1"/>
  <c r="F49" i="1" s="1"/>
  <c r="E50" i="1"/>
  <c r="F50" i="1" s="1"/>
  <c r="E152" i="1"/>
  <c r="F152" i="1" s="1"/>
  <c r="E153" i="1"/>
  <c r="F153" i="1" s="1"/>
  <c r="E154" i="1"/>
  <c r="F154" i="1" s="1"/>
  <c r="E37" i="1"/>
  <c r="F37" i="1" s="1"/>
  <c r="E38" i="1"/>
  <c r="F38" i="1" s="1"/>
  <c r="E21" i="1"/>
  <c r="F21" i="1" s="1"/>
  <c r="E23" i="1"/>
  <c r="F23" i="1" s="1"/>
  <c r="E27" i="1"/>
  <c r="F27" i="1" s="1"/>
  <c r="E28" i="1"/>
  <c r="F28" i="1" s="1"/>
  <c r="E157" i="1"/>
  <c r="F157" i="1"/>
  <c r="E158" i="1"/>
  <c r="F158" i="1" s="1"/>
  <c r="E159" i="1"/>
  <c r="E162" i="1"/>
  <c r="F162" i="1" s="1"/>
  <c r="E126" i="1"/>
  <c r="F126" i="1" s="1"/>
  <c r="E131" i="1"/>
  <c r="F131" i="1" s="1"/>
  <c r="E132" i="1"/>
  <c r="F132" i="1" s="1"/>
  <c r="E136" i="1"/>
  <c r="F136" i="1" s="1"/>
  <c r="E137" i="1"/>
  <c r="F137" i="1" s="1"/>
  <c r="E141" i="1"/>
  <c r="F141" i="1" s="1"/>
  <c r="E142" i="1"/>
  <c r="F142" i="1" s="1"/>
  <c r="E29" i="1"/>
  <c r="F29" i="1" s="1"/>
  <c r="E74" i="1"/>
  <c r="E75" i="1"/>
  <c r="F75" i="1" s="1"/>
  <c r="E76" i="1"/>
  <c r="F76" i="1" s="1"/>
  <c r="E79" i="1"/>
  <c r="F79" i="1" s="1"/>
  <c r="E80" i="1"/>
  <c r="F80" i="1" s="1"/>
  <c r="C12" i="13"/>
  <c r="B12" i="17"/>
  <c r="B31" i="25"/>
  <c r="B33" i="25" s="1"/>
  <c r="B32" i="25"/>
  <c r="A18" i="20"/>
  <c r="F15" i="25"/>
  <c r="F14" i="25"/>
  <c r="F13" i="25"/>
  <c r="F12" i="25"/>
  <c r="F11" i="25"/>
  <c r="F10" i="25"/>
  <c r="F9" i="25"/>
  <c r="F8" i="25"/>
  <c r="F7" i="25"/>
  <c r="F6" i="25"/>
  <c r="E286" i="1"/>
  <c r="F286" i="1" s="1"/>
  <c r="E287" i="1"/>
  <c r="F13" i="20"/>
  <c r="F7" i="20"/>
  <c r="F14" i="20"/>
  <c r="F12" i="20"/>
  <c r="F11" i="20"/>
  <c r="F10" i="20"/>
  <c r="F9" i="20"/>
  <c r="F8" i="20"/>
  <c r="F6" i="20"/>
  <c r="J3" i="19"/>
  <c r="J4" i="19"/>
  <c r="J2" i="19"/>
  <c r="I3" i="19"/>
  <c r="I4" i="19"/>
  <c r="I2" i="19"/>
  <c r="H3" i="19"/>
  <c r="H4" i="19"/>
  <c r="H2" i="19"/>
  <c r="D2" i="19"/>
  <c r="C2" i="19"/>
  <c r="B2" i="19"/>
  <c r="B3" i="16"/>
  <c r="C3" i="16"/>
  <c r="D3" i="16"/>
  <c r="B4" i="16"/>
  <c r="C4" i="16"/>
  <c r="D4" i="16"/>
  <c r="B5" i="16"/>
  <c r="C5" i="16"/>
  <c r="D5" i="16"/>
  <c r="B6" i="16"/>
  <c r="C6" i="16"/>
  <c r="D6" i="16"/>
  <c r="B7" i="16"/>
  <c r="C7" i="16"/>
  <c r="D7" i="16"/>
  <c r="B8" i="16"/>
  <c r="C8" i="16"/>
  <c r="D8" i="16"/>
  <c r="C9" i="16"/>
  <c r="D9" i="16"/>
  <c r="B10" i="16"/>
  <c r="C10" i="16"/>
  <c r="D10" i="16"/>
  <c r="B11" i="16"/>
  <c r="C11" i="16"/>
  <c r="D11" i="16"/>
  <c r="B12" i="16"/>
  <c r="C12" i="16"/>
  <c r="D12" i="16"/>
  <c r="B13" i="16"/>
  <c r="C13" i="16"/>
  <c r="D13" i="16"/>
  <c r="D2" i="16"/>
  <c r="C2" i="16"/>
  <c r="B2" i="16"/>
  <c r="J3" i="16"/>
  <c r="J4" i="16"/>
  <c r="J5" i="16"/>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2" i="16"/>
  <c r="I3" i="16"/>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2" i="16"/>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2" i="16"/>
  <c r="L4" i="19"/>
  <c r="K4" i="19"/>
  <c r="L3" i="19"/>
  <c r="K3" i="19"/>
  <c r="L2" i="19"/>
  <c r="K2" i="19"/>
  <c r="L3" i="16"/>
  <c r="L4" i="16"/>
  <c r="L5" i="16"/>
  <c r="L6" i="16"/>
  <c r="L7" i="16"/>
  <c r="L8" i="16"/>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2" i="16"/>
  <c r="C11" i="13"/>
  <c r="C10" i="13"/>
  <c r="C12" i="7"/>
  <c r="C11" i="7"/>
  <c r="C10" i="7"/>
  <c r="E3" i="19"/>
  <c r="E4" i="19"/>
  <c r="E2" i="19"/>
  <c r="M4" i="19"/>
  <c r="G4" i="19"/>
  <c r="F4" i="19"/>
  <c r="M3" i="19"/>
  <c r="G3" i="19"/>
  <c r="F3" i="19"/>
  <c r="E285" i="1"/>
  <c r="F285" i="1" s="1"/>
  <c r="M2" i="19"/>
  <c r="G2" i="19"/>
  <c r="F2" i="19"/>
  <c r="E3" i="16"/>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2" i="16"/>
  <c r="M37" i="16"/>
  <c r="K37" i="16"/>
  <c r="G37" i="16"/>
  <c r="F37" i="16"/>
  <c r="M36" i="16"/>
  <c r="K36" i="16"/>
  <c r="G36" i="16"/>
  <c r="F36" i="16"/>
  <c r="M35" i="16"/>
  <c r="K35" i="16"/>
  <c r="G35" i="16"/>
  <c r="F35" i="16"/>
  <c r="M34" i="16"/>
  <c r="K34" i="16"/>
  <c r="G34" i="16"/>
  <c r="F34" i="16"/>
  <c r="M33" i="16"/>
  <c r="K33" i="16"/>
  <c r="G33" i="16"/>
  <c r="F33" i="16"/>
  <c r="M32" i="16"/>
  <c r="K32" i="16"/>
  <c r="G32" i="16"/>
  <c r="F32" i="16"/>
  <c r="M31" i="16"/>
  <c r="K31" i="16"/>
  <c r="G31" i="16"/>
  <c r="F31" i="16"/>
  <c r="M30" i="16"/>
  <c r="K30" i="16"/>
  <c r="G30" i="16"/>
  <c r="F30" i="16"/>
  <c r="M29" i="16"/>
  <c r="K29" i="16"/>
  <c r="G29" i="16"/>
  <c r="F29" i="16"/>
  <c r="M28" i="16"/>
  <c r="K28" i="16"/>
  <c r="G28" i="16"/>
  <c r="F28" i="16"/>
  <c r="M27" i="16"/>
  <c r="K27" i="16"/>
  <c r="G27" i="16"/>
  <c r="F27" i="16"/>
  <c r="M25" i="16"/>
  <c r="K25" i="16"/>
  <c r="G25" i="16"/>
  <c r="F25" i="16"/>
  <c r="M24" i="16"/>
  <c r="K24" i="16"/>
  <c r="G24" i="16"/>
  <c r="F24" i="16"/>
  <c r="M23" i="16"/>
  <c r="K23" i="16"/>
  <c r="G23" i="16"/>
  <c r="F23" i="16"/>
  <c r="M22" i="16"/>
  <c r="K22" i="16"/>
  <c r="G22" i="16"/>
  <c r="F22" i="16"/>
  <c r="M21" i="16"/>
  <c r="K21" i="16"/>
  <c r="G21" i="16"/>
  <c r="F21" i="16"/>
  <c r="M20" i="16"/>
  <c r="K20" i="16"/>
  <c r="G20" i="16"/>
  <c r="F20" i="16"/>
  <c r="M19" i="16"/>
  <c r="K19" i="16"/>
  <c r="G19" i="16"/>
  <c r="F19" i="16"/>
  <c r="M18" i="16"/>
  <c r="K18" i="16"/>
  <c r="G18" i="16"/>
  <c r="F18" i="16"/>
  <c r="M17" i="16"/>
  <c r="K17" i="16"/>
  <c r="G17" i="16"/>
  <c r="F17" i="16"/>
  <c r="M16" i="16"/>
  <c r="K16" i="16"/>
  <c r="G16" i="16"/>
  <c r="F16" i="16"/>
  <c r="M15" i="16"/>
  <c r="K15" i="16"/>
  <c r="G15" i="16"/>
  <c r="F15" i="16"/>
  <c r="M13" i="16"/>
  <c r="K13" i="16"/>
  <c r="G13" i="16"/>
  <c r="F13" i="16"/>
  <c r="M12" i="16"/>
  <c r="K12" i="16"/>
  <c r="G12" i="16"/>
  <c r="F12" i="16"/>
  <c r="M11" i="16"/>
  <c r="K11" i="16"/>
  <c r="G11" i="16"/>
  <c r="F11" i="16"/>
  <c r="M10" i="16"/>
  <c r="K10" i="16"/>
  <c r="G10" i="16"/>
  <c r="F10" i="16"/>
  <c r="M9" i="16"/>
  <c r="K9" i="16"/>
  <c r="G9" i="16"/>
  <c r="F9" i="16"/>
  <c r="M8" i="16"/>
  <c r="K8" i="16"/>
  <c r="G8" i="16"/>
  <c r="F8" i="16"/>
  <c r="M7" i="16"/>
  <c r="K7" i="16"/>
  <c r="G7" i="16"/>
  <c r="F7" i="16"/>
  <c r="M6" i="16"/>
  <c r="K6" i="16"/>
  <c r="G6" i="16"/>
  <c r="F6" i="16"/>
  <c r="M5" i="16"/>
  <c r="K5" i="16"/>
  <c r="G5" i="16"/>
  <c r="F5" i="16"/>
  <c r="M4" i="16"/>
  <c r="K4" i="16"/>
  <c r="G4" i="16"/>
  <c r="F4" i="16"/>
  <c r="M3" i="16"/>
  <c r="K3" i="16"/>
  <c r="G3" i="16"/>
  <c r="F3" i="16"/>
  <c r="B7" i="18"/>
  <c r="B8" i="18"/>
  <c r="B10" i="17"/>
  <c r="B11" i="17"/>
  <c r="B12" i="6"/>
  <c r="B11" i="6"/>
  <c r="B10" i="6"/>
  <c r="M26" i="16"/>
  <c r="K26" i="16"/>
  <c r="M14" i="16"/>
  <c r="K14" i="16"/>
  <c r="G26" i="16"/>
  <c r="F26" i="16"/>
  <c r="G14" i="16"/>
  <c r="F14" i="16"/>
  <c r="M2" i="16"/>
  <c r="K2" i="16"/>
  <c r="G2" i="16"/>
  <c r="F2" i="16"/>
  <c r="E312" i="1"/>
  <c r="F312" i="1"/>
  <c r="E321" i="1"/>
  <c r="F321" i="1" s="1"/>
  <c r="E300" i="1"/>
  <c r="F300" i="1"/>
  <c r="E301" i="1"/>
  <c r="F301" i="1" s="1"/>
  <c r="E291" i="1"/>
  <c r="F291" i="1" s="1"/>
  <c r="E292" i="1"/>
  <c r="F292" i="1" s="1"/>
  <c r="E272" i="1"/>
  <c r="F272" i="1" s="1"/>
  <c r="E273" i="1"/>
  <c r="F273" i="1" s="1"/>
  <c r="E267" i="1"/>
  <c r="F267" i="1" s="1"/>
  <c r="E271" i="1"/>
  <c r="F271" i="1" s="1"/>
  <c r="E261" i="1"/>
  <c r="F261" i="1" s="1"/>
  <c r="E262" i="1"/>
  <c r="E246" i="1"/>
  <c r="F246" i="1" s="1"/>
  <c r="E247" i="1"/>
  <c r="F247" i="1" s="1"/>
  <c r="E245" i="1"/>
  <c r="F245" i="1" s="1"/>
  <c r="E219" i="1"/>
  <c r="F219" i="1" s="1"/>
  <c r="E220" i="1"/>
  <c r="F220" i="1" s="1"/>
  <c r="E194" i="1"/>
  <c r="F194" i="1" s="1"/>
  <c r="E193" i="1"/>
  <c r="F193" i="1" s="1"/>
  <c r="E168" i="1"/>
  <c r="F168" i="1" s="1"/>
  <c r="E169" i="1"/>
  <c r="E163" i="1"/>
  <c r="F163" i="1" s="1"/>
  <c r="E115" i="1"/>
  <c r="F115" i="1" s="1"/>
  <c r="E116" i="1"/>
  <c r="F116" i="1" s="1"/>
  <c r="E110" i="1"/>
  <c r="F110" i="1"/>
  <c r="E111" i="1"/>
  <c r="F111" i="1" s="1"/>
  <c r="E106" i="1"/>
  <c r="F106" i="1"/>
  <c r="E107" i="1"/>
  <c r="F107" i="1" s="1"/>
  <c r="E63" i="1"/>
  <c r="F63" i="1" s="1"/>
  <c r="E64" i="1"/>
  <c r="F64" i="1" s="1"/>
  <c r="E54" i="1"/>
  <c r="F54" i="1" s="1"/>
  <c r="E39" i="1"/>
  <c r="F39" i="1"/>
  <c r="E32" i="1"/>
  <c r="F32" i="1" s="1"/>
  <c r="E89" i="1"/>
  <c r="F89" i="1"/>
  <c r="E90" i="1"/>
  <c r="F90" i="1" s="1"/>
  <c r="E84" i="1"/>
  <c r="F84" i="1"/>
  <c r="E86" i="1"/>
  <c r="F86" i="1" s="1"/>
  <c r="E326" i="1"/>
  <c r="E58" i="1"/>
  <c r="F58" i="1" s="1"/>
  <c r="E319" i="1"/>
  <c r="F319" i="1" s="1"/>
  <c r="E318" i="1"/>
  <c r="F318" i="1" s="1"/>
  <c r="E266" i="1"/>
  <c r="F266" i="1" s="1"/>
  <c r="E230" i="1"/>
  <c r="F230" i="1" s="1"/>
  <c r="E231" i="1"/>
  <c r="F231" i="1" s="1"/>
  <c r="E240" i="1"/>
  <c r="F240" i="1" s="1"/>
  <c r="E311" i="1"/>
  <c r="F311" i="1" s="1"/>
  <c r="E256" i="1"/>
  <c r="F256" i="1" s="1"/>
  <c r="E257" i="1"/>
  <c r="F257" i="1" s="1"/>
  <c r="E204" i="1"/>
  <c r="F204" i="1" s="1"/>
  <c r="E205" i="1"/>
  <c r="F205" i="1"/>
  <c r="E178" i="1"/>
  <c r="F178" i="1" s="1"/>
  <c r="E179" i="1"/>
  <c r="F179" i="1"/>
  <c r="E100" i="1"/>
  <c r="F100" i="1" s="1"/>
  <c r="E295" i="1"/>
  <c r="E214" i="1"/>
  <c r="E188" i="1"/>
  <c r="F188" i="1" s="1"/>
  <c r="E167" i="1"/>
  <c r="F167" i="1" s="1"/>
  <c r="E127" i="1"/>
  <c r="F127" i="1" s="1"/>
  <c r="E101" i="1"/>
  <c r="E329" i="1"/>
  <c r="F329" i="1" s="1"/>
  <c r="E328" i="1"/>
  <c r="F328" i="1" s="1"/>
  <c r="E327" i="1"/>
  <c r="F327" i="1" s="1"/>
  <c r="F326" i="1"/>
  <c r="E324" i="1"/>
  <c r="F324" i="1" s="1"/>
  <c r="E323" i="1"/>
  <c r="F323" i="1"/>
  <c r="E322" i="1"/>
  <c r="F322" i="1" s="1"/>
  <c r="E317" i="1"/>
  <c r="F317" i="1"/>
  <c r="E316" i="1"/>
  <c r="F316" i="1" s="1"/>
  <c r="E314" i="1"/>
  <c r="F314" i="1"/>
  <c r="E313" i="1"/>
  <c r="F313" i="1" s="1"/>
  <c r="E303" i="1"/>
  <c r="F303" i="1"/>
  <c r="E302" i="1"/>
  <c r="F302" i="1" s="1"/>
  <c r="E298" i="1"/>
  <c r="F298" i="1" s="1"/>
  <c r="E297" i="1"/>
  <c r="F297" i="1" s="1"/>
  <c r="E296" i="1"/>
  <c r="F296" i="1" s="1"/>
  <c r="E293" i="1"/>
  <c r="F293" i="1"/>
  <c r="E288" i="1"/>
  <c r="F288" i="1"/>
  <c r="E274" i="1"/>
  <c r="F274" i="1" s="1"/>
  <c r="E269" i="1"/>
  <c r="F269" i="1"/>
  <c r="E268" i="1"/>
  <c r="F268" i="1" s="1"/>
  <c r="E264" i="1"/>
  <c r="F264" i="1"/>
  <c r="E263" i="1"/>
  <c r="F263" i="1" s="1"/>
  <c r="F262" i="1"/>
  <c r="E259" i="1"/>
  <c r="F259" i="1" s="1"/>
  <c r="E258" i="1"/>
  <c r="F258" i="1" s="1"/>
  <c r="E248" i="1"/>
  <c r="F248" i="1" s="1"/>
  <c r="E243" i="1"/>
  <c r="F243" i="1" s="1"/>
  <c r="E242" i="1"/>
  <c r="F242" i="1" s="1"/>
  <c r="E241" i="1"/>
  <c r="F241" i="1" s="1"/>
  <c r="E238" i="1"/>
  <c r="F238" i="1" s="1"/>
  <c r="E237" i="1"/>
  <c r="F237" i="1" s="1"/>
  <c r="E236" i="1"/>
  <c r="F236" i="1" s="1"/>
  <c r="E235" i="1"/>
  <c r="F235" i="1" s="1"/>
  <c r="E233" i="1"/>
  <c r="F233" i="1" s="1"/>
  <c r="E232" i="1"/>
  <c r="F232" i="1" s="1"/>
  <c r="E222" i="1"/>
  <c r="F222" i="1" s="1"/>
  <c r="E221" i="1"/>
  <c r="F221" i="1" s="1"/>
  <c r="E217" i="1"/>
  <c r="F217" i="1" s="1"/>
  <c r="E216" i="1"/>
  <c r="F216" i="1" s="1"/>
  <c r="E215" i="1"/>
  <c r="E212" i="1"/>
  <c r="F212" i="1" s="1"/>
  <c r="E211" i="1"/>
  <c r="F211" i="1" s="1"/>
  <c r="E210" i="1"/>
  <c r="F210" i="1" s="1"/>
  <c r="E209" i="1"/>
  <c r="F209" i="1" s="1"/>
  <c r="E207" i="1"/>
  <c r="F207" i="1" s="1"/>
  <c r="E206" i="1"/>
  <c r="F206" i="1" s="1"/>
  <c r="E196" i="1"/>
  <c r="F196" i="1"/>
  <c r="E195" i="1"/>
  <c r="F195" i="1" s="1"/>
  <c r="E191" i="1"/>
  <c r="F191" i="1" s="1"/>
  <c r="E190" i="1"/>
  <c r="F190" i="1"/>
  <c r="E189" i="1"/>
  <c r="F189" i="1" s="1"/>
  <c r="E186" i="1"/>
  <c r="F186" i="1" s="1"/>
  <c r="E185" i="1"/>
  <c r="F185" i="1" s="1"/>
  <c r="E184" i="1"/>
  <c r="F184" i="1" s="1"/>
  <c r="E183" i="1"/>
  <c r="F183" i="1" s="1"/>
  <c r="E181" i="1"/>
  <c r="F181" i="1" s="1"/>
  <c r="E180" i="1"/>
  <c r="F180" i="1" s="1"/>
  <c r="E170" i="1"/>
  <c r="F170" i="1" s="1"/>
  <c r="F169" i="1"/>
  <c r="E165" i="1"/>
  <c r="F165" i="1"/>
  <c r="E164" i="1"/>
  <c r="F164" i="1" s="1"/>
  <c r="E160" i="1"/>
  <c r="F160" i="1"/>
  <c r="F159" i="1"/>
  <c r="E155" i="1"/>
  <c r="F155" i="1" s="1"/>
  <c r="E144" i="1"/>
  <c r="F144" i="1" s="1"/>
  <c r="E143" i="1"/>
  <c r="F143" i="1" s="1"/>
  <c r="E139" i="1"/>
  <c r="F139" i="1" s="1"/>
  <c r="E138" i="1"/>
  <c r="F138" i="1" s="1"/>
  <c r="E134" i="1"/>
  <c r="E133" i="1"/>
  <c r="F133" i="1" s="1"/>
  <c r="E129" i="1"/>
  <c r="F129" i="1" s="1"/>
  <c r="E128" i="1"/>
  <c r="F128" i="1" s="1"/>
  <c r="E118" i="1"/>
  <c r="F118" i="1" s="1"/>
  <c r="E117" i="1"/>
  <c r="F117" i="1" s="1"/>
  <c r="E113" i="1"/>
  <c r="F113" i="1" s="1"/>
  <c r="E112" i="1"/>
  <c r="F112" i="1" s="1"/>
  <c r="E108" i="1"/>
  <c r="F108" i="1" s="1"/>
  <c r="E105" i="1"/>
  <c r="F105" i="1"/>
  <c r="E103" i="1"/>
  <c r="F103" i="1" s="1"/>
  <c r="E102" i="1"/>
  <c r="F102" i="1" s="1"/>
  <c r="E92" i="1"/>
  <c r="F92" i="1" s="1"/>
  <c r="E91" i="1"/>
  <c r="F91" i="1" s="1"/>
  <c r="E87" i="1"/>
  <c r="F87" i="1" s="1"/>
  <c r="E85" i="1"/>
  <c r="F85" i="1"/>
  <c r="E82" i="1"/>
  <c r="E81" i="1"/>
  <c r="E77" i="1"/>
  <c r="F74" i="1"/>
  <c r="E66" i="1"/>
  <c r="F66" i="1" s="1"/>
  <c r="E65" i="1"/>
  <c r="F65" i="1" s="1"/>
  <c r="E61" i="1"/>
  <c r="F61" i="1"/>
  <c r="E60" i="1"/>
  <c r="F60" i="1" s="1"/>
  <c r="E59" i="1"/>
  <c r="E56" i="1"/>
  <c r="F56" i="1" s="1"/>
  <c r="E55" i="1"/>
  <c r="F55" i="1"/>
  <c r="F53" i="1"/>
  <c r="E51" i="1"/>
  <c r="F51" i="1" s="1"/>
  <c r="E40" i="1"/>
  <c r="F40" i="1" s="1"/>
  <c r="E35" i="1"/>
  <c r="F35" i="1" s="1"/>
  <c r="E34" i="1"/>
  <c r="F34" i="1" s="1"/>
  <c r="E33" i="1"/>
  <c r="F33" i="1" s="1"/>
  <c r="E30" i="1"/>
  <c r="F30" i="1" s="1"/>
  <c r="E25" i="1"/>
  <c r="F25" i="1" s="1"/>
  <c r="E24" i="1"/>
  <c r="F24" i="1" s="1"/>
  <c r="I16" i="1"/>
  <c r="F287" i="1"/>
  <c r="T312" i="1"/>
  <c r="T313" i="1" s="1"/>
  <c r="T314" i="1" s="1"/>
  <c r="T315" i="1" s="1"/>
  <c r="U311" i="1"/>
  <c r="A293" i="1"/>
  <c r="A261" i="1"/>
  <c r="S262" i="1"/>
  <c r="A262" i="1" s="1"/>
  <c r="A271" i="1"/>
  <c r="U271" i="1"/>
  <c r="A22" i="1"/>
  <c r="U22" i="1"/>
  <c r="U293" i="1"/>
  <c r="S272" i="1"/>
  <c r="A272" i="1" s="1"/>
  <c r="A100" i="1"/>
  <c r="T270" i="1"/>
  <c r="U105" i="1"/>
  <c r="A105" i="1"/>
  <c r="U260" i="1"/>
  <c r="U295" i="1"/>
  <c r="A295" i="1"/>
  <c r="S312" i="1"/>
  <c r="A311" i="1"/>
  <c r="U23" i="1"/>
  <c r="U266" i="1"/>
  <c r="U101" i="1"/>
  <c r="A269" i="1"/>
  <c r="U63" i="1"/>
  <c r="T299" i="1"/>
  <c r="U298" i="1"/>
  <c r="S297" i="1"/>
  <c r="A297" i="1" s="1"/>
  <c r="F295" i="1"/>
  <c r="A296" i="1"/>
  <c r="U37" i="1"/>
  <c r="A37" i="1"/>
  <c r="U32" i="1"/>
  <c r="A32" i="1"/>
  <c r="U77" i="1"/>
  <c r="U102" i="1"/>
  <c r="A108" i="1"/>
  <c r="A133" i="1"/>
  <c r="S189" i="1"/>
  <c r="S190" i="1"/>
  <c r="S205" i="1"/>
  <c r="U24" i="1"/>
  <c r="A79" i="1"/>
  <c r="A84" i="1"/>
  <c r="U48" i="1"/>
  <c r="A55" i="1"/>
  <c r="U55" i="1"/>
  <c r="U60" i="1"/>
  <c r="A60" i="1"/>
  <c r="A104" i="1"/>
  <c r="U110" i="1"/>
  <c r="A110" i="1"/>
  <c r="S163" i="1"/>
  <c r="U178" i="1"/>
  <c r="S179" i="1"/>
  <c r="A178" i="1"/>
  <c r="S210" i="1"/>
  <c r="S246" i="1"/>
  <c r="A259" i="1"/>
  <c r="U259" i="1"/>
  <c r="A264" i="1"/>
  <c r="U264" i="1"/>
  <c r="U288" i="1"/>
  <c r="A288" i="1"/>
  <c r="S301" i="1"/>
  <c r="U301" i="1" s="1"/>
  <c r="A300" i="1"/>
  <c r="U300" i="1"/>
  <c r="S273" i="1"/>
  <c r="A273" i="1" s="1"/>
  <c r="A31" i="1"/>
  <c r="U58" i="1"/>
  <c r="U115" i="1"/>
  <c r="S168" i="1"/>
  <c r="S169" i="1"/>
  <c r="S231" i="1"/>
  <c r="A263" i="1"/>
  <c r="U263" i="1"/>
  <c r="S184" i="1"/>
  <c r="S185" i="1"/>
  <c r="U103" i="1"/>
  <c r="A21" i="1"/>
  <c r="A34" i="1"/>
  <c r="U34" i="1"/>
  <c r="U74" i="1"/>
  <c r="A74" i="1"/>
  <c r="S215" i="1"/>
  <c r="S216" i="1" s="1"/>
  <c r="S286" i="1"/>
  <c r="A51" i="1"/>
  <c r="U270" i="1"/>
  <c r="S220" i="1"/>
  <c r="S267" i="1"/>
  <c r="U267" i="1" s="1"/>
  <c r="U257" i="1"/>
  <c r="U51" i="1"/>
  <c r="U290" i="1"/>
  <c r="A298" i="1"/>
  <c r="S291" i="1"/>
  <c r="S292" i="1" s="1"/>
  <c r="A292" i="1" s="1"/>
  <c r="U261" i="1"/>
  <c r="A256" i="1"/>
  <c r="U272" i="1"/>
  <c r="U294" i="1"/>
  <c r="S221" i="1"/>
  <c r="S180" i="1"/>
  <c r="U291" i="1"/>
  <c r="A291" i="1"/>
  <c r="S164" i="1"/>
  <c r="S206" i="1"/>
  <c r="S207" i="1" s="1"/>
  <c r="U297" i="1"/>
  <c r="U313" i="1"/>
  <c r="S211" i="1"/>
  <c r="U299" i="1"/>
  <c r="A299" i="1"/>
  <c r="U292" i="1"/>
  <c r="U108" i="1"/>
  <c r="A113" i="1"/>
  <c r="N192" i="1"/>
  <c r="S153" i="1"/>
  <c r="A138" i="1"/>
  <c r="U135" i="1"/>
  <c r="F134" i="1"/>
  <c r="T136" i="1"/>
  <c r="U136" i="1" s="1"/>
  <c r="U131" i="1"/>
  <c r="A131" i="1"/>
  <c r="U113" i="1"/>
  <c r="F101" i="1"/>
  <c r="A89" i="1"/>
  <c r="F81" i="1"/>
  <c r="U82" i="1"/>
  <c r="T83" i="1"/>
  <c r="U83" i="1" s="1"/>
  <c r="F82" i="1"/>
  <c r="F77" i="1"/>
  <c r="A77" i="1"/>
  <c r="A82" i="1"/>
  <c r="A83" i="1"/>
  <c r="L310" i="1"/>
  <c r="F215" i="1"/>
  <c r="F214" i="1"/>
  <c r="F59" i="1"/>
  <c r="J281" i="1"/>
  <c r="I253" i="1"/>
  <c r="N213" i="1"/>
  <c r="U56" i="1" l="1"/>
  <c r="T57" i="1"/>
  <c r="A56" i="1"/>
  <c r="A270" i="1"/>
  <c r="U289" i="1"/>
  <c r="A301" i="1"/>
  <c r="D1" i="26"/>
  <c r="A26" i="1"/>
  <c r="A52" i="1"/>
  <c r="J325" i="1"/>
  <c r="A267" i="1"/>
  <c r="U262" i="1"/>
  <c r="U31" i="1"/>
  <c r="J299" i="1"/>
  <c r="I279" i="1" s="1"/>
  <c r="N187" i="1"/>
  <c r="N229" i="1"/>
  <c r="G24" i="26"/>
  <c r="AP2" i="27" s="1"/>
  <c r="A24" i="1"/>
  <c r="A294" i="1"/>
  <c r="N36" i="1"/>
  <c r="L325" i="1"/>
  <c r="I308" i="1"/>
  <c r="I176" i="1"/>
  <c r="I175" i="1"/>
  <c r="K175" i="1"/>
  <c r="K176" i="1"/>
  <c r="I149" i="1"/>
  <c r="I150" i="1"/>
  <c r="K149" i="1"/>
  <c r="K150" i="1"/>
  <c r="A36" i="1"/>
  <c r="N31" i="1"/>
  <c r="I46" i="1"/>
  <c r="I45" i="1"/>
  <c r="K46" i="1"/>
  <c r="K45" i="1"/>
  <c r="U87" i="1"/>
  <c r="U109" i="1"/>
  <c r="J88" i="1"/>
  <c r="J140" i="1"/>
  <c r="L88" i="1"/>
  <c r="L140" i="1"/>
  <c r="U129" i="1"/>
  <c r="A134" i="1"/>
  <c r="A139" i="1"/>
  <c r="A135" i="1"/>
  <c r="A137" i="1"/>
  <c r="T142" i="1"/>
  <c r="U142" i="1" s="1"/>
  <c r="U137" i="1"/>
  <c r="A128" i="1"/>
  <c r="A132" i="1"/>
  <c r="A265" i="1"/>
  <c r="U265" i="1"/>
  <c r="U134" i="1"/>
  <c r="U30" i="1"/>
  <c r="A312" i="1"/>
  <c r="U133" i="1"/>
  <c r="A313" i="1"/>
  <c r="U132" i="1"/>
  <c r="I18" i="1"/>
  <c r="I19" i="1"/>
  <c r="I254" i="1"/>
  <c r="K19" i="1"/>
  <c r="K18" i="1"/>
  <c r="N281" i="1"/>
  <c r="N244" i="1"/>
  <c r="K201" i="1"/>
  <c r="K202" i="1"/>
  <c r="I202" i="1"/>
  <c r="I201" i="1"/>
  <c r="N218" i="1"/>
  <c r="L114" i="1"/>
  <c r="J114" i="1"/>
  <c r="N177" i="1"/>
  <c r="N156" i="1"/>
  <c r="N166" i="1"/>
  <c r="N130" i="1"/>
  <c r="N104" i="1"/>
  <c r="N109" i="1"/>
  <c r="N88" i="1"/>
  <c r="N57" i="1"/>
  <c r="N62" i="1"/>
  <c r="N325" i="1"/>
  <c r="N289" i="1"/>
  <c r="N299" i="1"/>
  <c r="C24" i="6"/>
  <c r="I260" i="1"/>
  <c r="D24" i="7" s="1"/>
  <c r="I270" i="1"/>
  <c r="F24" i="7" s="1"/>
  <c r="I265" i="1"/>
  <c r="E24" i="7" s="1"/>
  <c r="W2" i="19"/>
  <c r="N234" i="1"/>
  <c r="N239" i="1"/>
  <c r="U130" i="1"/>
  <c r="U114" i="1"/>
  <c r="A114" i="1"/>
  <c r="A109" i="1"/>
  <c r="U52" i="1"/>
  <c r="U26" i="1"/>
  <c r="B1" i="26"/>
  <c r="G121" i="33"/>
  <c r="G120" i="32"/>
  <c r="G91" i="32"/>
  <c r="G120" i="33"/>
  <c r="G122" i="32"/>
  <c r="G23" i="33"/>
  <c r="G122" i="33"/>
  <c r="G121" i="32"/>
  <c r="G120" i="34"/>
  <c r="G238" i="30"/>
  <c r="B133" i="30"/>
  <c r="B17" i="30"/>
  <c r="G233" i="30"/>
  <c r="G228" i="30"/>
  <c r="G222" i="30"/>
  <c r="G212" i="30"/>
  <c r="G203" i="30"/>
  <c r="G195" i="30"/>
  <c r="G188" i="30"/>
  <c r="G179" i="30"/>
  <c r="G168" i="30"/>
  <c r="G157" i="30"/>
  <c r="G145" i="30"/>
  <c r="G132" i="30"/>
  <c r="G123" i="30"/>
  <c r="G119" i="30"/>
  <c r="G109" i="30"/>
  <c r="G101" i="30"/>
  <c r="G91" i="30"/>
  <c r="G83" i="30"/>
  <c r="G74" i="30"/>
  <c r="G64" i="30"/>
  <c r="G56" i="30"/>
  <c r="G46" i="30"/>
  <c r="G38" i="30"/>
  <c r="G29" i="30"/>
  <c r="G21" i="30"/>
  <c r="D231" i="30"/>
  <c r="D202" i="30"/>
  <c r="D170" i="30"/>
  <c r="D133" i="30"/>
  <c r="D94" i="30"/>
  <c r="D65" i="30"/>
  <c r="D37" i="30"/>
  <c r="G184" i="30"/>
  <c r="G151" i="30"/>
  <c r="G127" i="30"/>
  <c r="G113" i="30"/>
  <c r="G94" i="30"/>
  <c r="G77" i="30"/>
  <c r="G58" i="30"/>
  <c r="G42" i="30"/>
  <c r="G25" i="30"/>
  <c r="D214" i="30"/>
  <c r="D110" i="30"/>
  <c r="D45" i="30"/>
  <c r="D119" i="34"/>
  <c r="B94" i="30"/>
  <c r="B214" i="30"/>
  <c r="G234" i="30"/>
  <c r="G230" i="30"/>
  <c r="G224" i="30"/>
  <c r="G214" i="30"/>
  <c r="G204" i="30"/>
  <c r="G197" i="30"/>
  <c r="G190" i="30"/>
  <c r="G180" i="30"/>
  <c r="G170" i="30"/>
  <c r="G158" i="30"/>
  <c r="G148" i="30"/>
  <c r="G124" i="30"/>
  <c r="G110" i="30"/>
  <c r="G93" i="30"/>
  <c r="G75" i="30"/>
  <c r="G57" i="30"/>
  <c r="G40" i="30"/>
  <c r="G23" i="30"/>
  <c r="D204" i="30"/>
  <c r="D148" i="30"/>
  <c r="D71" i="30"/>
  <c r="D42" i="30"/>
  <c r="G122" i="34"/>
  <c r="G121" i="34"/>
  <c r="G240" i="30"/>
  <c r="B170" i="30"/>
  <c r="D17" i="30"/>
  <c r="G232" i="30"/>
  <c r="G226" i="30"/>
  <c r="G219" i="30"/>
  <c r="G211" i="30"/>
  <c r="G202" i="30"/>
  <c r="G193" i="30"/>
  <c r="G186" i="30"/>
  <c r="G177" i="30"/>
  <c r="G164" i="30"/>
  <c r="G154" i="30"/>
  <c r="G142" i="30"/>
  <c r="G130" i="30"/>
  <c r="G122" i="30"/>
  <c r="G116" i="30"/>
  <c r="G106" i="30"/>
  <c r="G97" i="30"/>
  <c r="G90" i="30"/>
  <c r="G79" i="30"/>
  <c r="G71" i="30"/>
  <c r="G61" i="30"/>
  <c r="G53" i="30"/>
  <c r="G44" i="30"/>
  <c r="G35" i="30"/>
  <c r="G27" i="30"/>
  <c r="G19" i="30"/>
  <c r="D222" i="30"/>
  <c r="D190" i="30"/>
  <c r="D159" i="30"/>
  <c r="D124" i="30"/>
  <c r="D90" i="30"/>
  <c r="D51" i="30"/>
  <c r="D29" i="30"/>
  <c r="B51" i="30"/>
  <c r="B190" i="30"/>
  <c r="G236" i="30"/>
  <c r="G231" i="30"/>
  <c r="G225" i="30"/>
  <c r="G217" i="30"/>
  <c r="G209" i="30"/>
  <c r="G198" i="30"/>
  <c r="G191" i="30"/>
  <c r="G173" i="30"/>
  <c r="G159" i="30"/>
  <c r="G141" i="30"/>
  <c r="G121" i="30"/>
  <c r="G105" i="30"/>
  <c r="G88" i="30"/>
  <c r="G68" i="30"/>
  <c r="G50" i="30"/>
  <c r="G33" i="30"/>
  <c r="G17" i="30"/>
  <c r="D184" i="30"/>
  <c r="D154" i="30"/>
  <c r="D88" i="30"/>
  <c r="D25" i="30"/>
  <c r="G133" i="30"/>
  <c r="G120" i="30"/>
  <c r="G103" i="30"/>
  <c r="G85" i="30"/>
  <c r="G65" i="30"/>
  <c r="G48" i="30"/>
  <c r="G31" i="30"/>
  <c r="D234" i="30"/>
  <c r="D179" i="30"/>
  <c r="D101" i="30"/>
  <c r="T316" i="1"/>
  <c r="U315" i="1"/>
  <c r="A286" i="1"/>
  <c r="U286" i="1"/>
  <c r="A136" i="1"/>
  <c r="T152" i="1"/>
  <c r="A142" i="1"/>
  <c r="A315" i="1"/>
  <c r="U273" i="1"/>
  <c r="A314" i="1"/>
  <c r="U314" i="1"/>
  <c r="A140" i="1"/>
  <c r="U140" i="1"/>
  <c r="U78" i="1"/>
  <c r="A78" i="1"/>
  <c r="A126" i="1"/>
  <c r="U126" i="1"/>
  <c r="T141" i="1"/>
  <c r="S287" i="1"/>
  <c r="S232" i="1"/>
  <c r="U312" i="1"/>
  <c r="T62" i="1"/>
  <c r="U61" i="1"/>
  <c r="A61" i="1"/>
  <c r="A35" i="1"/>
  <c r="U35" i="1"/>
  <c r="A53" i="1"/>
  <c r="U53" i="1"/>
  <c r="A285" i="1"/>
  <c r="U285" i="1"/>
  <c r="A268" i="1"/>
  <c r="U88" i="1"/>
  <c r="A88" i="1"/>
  <c r="U269" i="1"/>
  <c r="A23" i="1"/>
  <c r="T25" i="1"/>
  <c r="U25" i="1" s="1"/>
  <c r="U81" i="1"/>
  <c r="A81" i="1"/>
  <c r="A289" i="1"/>
  <c r="J229" i="1"/>
  <c r="I227" i="1" s="1"/>
  <c r="J228" i="1" s="1"/>
  <c r="L281" i="1"/>
  <c r="K280" i="1" s="1"/>
  <c r="N52" i="1"/>
  <c r="N99" i="1"/>
  <c r="N140" i="1"/>
  <c r="N161" i="1"/>
  <c r="N260" i="1"/>
  <c r="N270" i="1"/>
  <c r="A27" i="1"/>
  <c r="A127" i="1"/>
  <c r="M228" i="1"/>
  <c r="U258" i="1"/>
  <c r="L229" i="1"/>
  <c r="K227" i="1" s="1"/>
  <c r="O22" i="16" s="1"/>
  <c r="L255" i="1"/>
  <c r="K254" i="1" s="1"/>
  <c r="K309" i="1"/>
  <c r="N78" i="1"/>
  <c r="N83" i="1"/>
  <c r="N114" i="1"/>
  <c r="N125" i="1"/>
  <c r="N182" i="1"/>
  <c r="M176" i="1" s="1"/>
  <c r="N203" i="1"/>
  <c r="N208" i="1"/>
  <c r="N265" i="1"/>
  <c r="N294" i="1"/>
  <c r="M279" i="1" s="1"/>
  <c r="M281" i="1" s="1"/>
  <c r="N20" i="1"/>
  <c r="N26" i="1"/>
  <c r="N47" i="1"/>
  <c r="M45" i="1" s="1"/>
  <c r="N73" i="1"/>
  <c r="N135" i="1"/>
  <c r="N151" i="1"/>
  <c r="N255" i="1"/>
  <c r="N310" i="1"/>
  <c r="N315" i="1"/>
  <c r="N320" i="1"/>
  <c r="C26" i="6"/>
  <c r="Y2" i="19"/>
  <c r="O13" i="16"/>
  <c r="I309" i="1"/>
  <c r="B13" i="20"/>
  <c r="E13" i="20"/>
  <c r="M2" i="27"/>
  <c r="D13" i="20"/>
  <c r="C13" i="20"/>
  <c r="J254" i="1"/>
  <c r="D24" i="6" s="1"/>
  <c r="O11" i="16"/>
  <c r="I255" i="1"/>
  <c r="C24" i="7" s="1"/>
  <c r="M227" i="1"/>
  <c r="O20" i="16"/>
  <c r="T3" i="19"/>
  <c r="C21" i="17"/>
  <c r="O8" i="16"/>
  <c r="O14" i="16"/>
  <c r="G66" i="33"/>
  <c r="G91" i="33"/>
  <c r="G28" i="32"/>
  <c r="G45" i="34"/>
  <c r="G50" i="34"/>
  <c r="G64" i="34"/>
  <c r="G81" i="32"/>
  <c r="G104" i="32"/>
  <c r="G112" i="33"/>
  <c r="G24" i="34"/>
  <c r="G85" i="33"/>
  <c r="D43" i="34"/>
  <c r="G52" i="34"/>
  <c r="B36" i="34"/>
  <c r="G116" i="33"/>
  <c r="D91" i="34"/>
  <c r="G49" i="32"/>
  <c r="G40" i="32"/>
  <c r="B107" i="32"/>
  <c r="G38" i="32"/>
  <c r="D93" i="32"/>
  <c r="G35" i="32"/>
  <c r="G58" i="32"/>
  <c r="G82" i="32"/>
  <c r="D56" i="32"/>
  <c r="G87" i="32"/>
  <c r="G118" i="32"/>
  <c r="D27" i="32"/>
  <c r="G83" i="32"/>
  <c r="G48" i="32"/>
  <c r="G103" i="32"/>
  <c r="D96" i="32"/>
  <c r="G47" i="32"/>
  <c r="B96" i="32"/>
  <c r="G102" i="32"/>
  <c r="D64" i="32"/>
  <c r="D36" i="32"/>
  <c r="D53" i="33"/>
  <c r="D93" i="33"/>
  <c r="G119" i="33"/>
  <c r="B17" i="33"/>
  <c r="D56" i="33"/>
  <c r="G30" i="33"/>
  <c r="G48" i="33"/>
  <c r="G25" i="33"/>
  <c r="G60" i="33"/>
  <c r="G78" i="33"/>
  <c r="G77" i="33"/>
  <c r="G94" i="33"/>
  <c r="D96" i="33"/>
  <c r="D116" i="33"/>
  <c r="D72" i="33"/>
  <c r="G104" i="33"/>
  <c r="G72" i="33"/>
  <c r="G38" i="33"/>
  <c r="G21" i="33"/>
  <c r="G41" i="33"/>
  <c r="D119" i="33"/>
  <c r="G22" i="33"/>
  <c r="D80" i="33"/>
  <c r="G63" i="33"/>
  <c r="B96" i="33"/>
  <c r="D76" i="33"/>
  <c r="G52" i="33"/>
  <c r="G69" i="33"/>
  <c r="G70" i="33"/>
  <c r="G32" i="33"/>
  <c r="G81" i="33"/>
  <c r="G84" i="33"/>
  <c r="G65" i="33"/>
  <c r="D52" i="33"/>
  <c r="D88" i="33"/>
  <c r="G27" i="33"/>
  <c r="G18" i="33"/>
  <c r="G76" i="33"/>
  <c r="D64" i="33"/>
  <c r="G118" i="33"/>
  <c r="G73" i="33"/>
  <c r="G64" i="33"/>
  <c r="G29" i="33"/>
  <c r="G109" i="33"/>
  <c r="G47" i="33"/>
  <c r="G31" i="33"/>
  <c r="G83" i="33"/>
  <c r="G71" i="33"/>
  <c r="G75" i="33"/>
  <c r="G105" i="33"/>
  <c r="D101" i="33"/>
  <c r="G17" i="33"/>
  <c r="G35" i="33"/>
  <c r="B36" i="33"/>
  <c r="G106" i="33"/>
  <c r="G20" i="33"/>
  <c r="G62" i="33"/>
  <c r="G82" i="33"/>
  <c r="G39" i="33"/>
  <c r="D91" i="33"/>
  <c r="G115" i="33"/>
  <c r="G19" i="33"/>
  <c r="G92" i="33"/>
  <c r="G42" i="33"/>
  <c r="G43" i="33"/>
  <c r="G74" i="33"/>
  <c r="G88" i="33"/>
  <c r="G117" i="33"/>
  <c r="B56" i="33"/>
  <c r="G34" i="33"/>
  <c r="G113" i="33"/>
  <c r="G80" i="33"/>
  <c r="G35" i="34"/>
  <c r="G46" i="34"/>
  <c r="G87" i="34"/>
  <c r="D110" i="34"/>
  <c r="D59" i="34"/>
  <c r="G98" i="34"/>
  <c r="D82" i="34"/>
  <c r="G59" i="34"/>
  <c r="G42" i="34"/>
  <c r="G19" i="34"/>
  <c r="G117" i="34"/>
  <c r="G107" i="34"/>
  <c r="G58" i="34"/>
  <c r="G106" i="34"/>
  <c r="G53" i="34"/>
  <c r="G82" i="34"/>
  <c r="G48" i="34"/>
  <c r="G119" i="34"/>
  <c r="D88" i="34"/>
  <c r="G118" i="34"/>
  <c r="G91" i="34"/>
  <c r="G55" i="34"/>
  <c r="G69" i="34"/>
  <c r="D53" i="34"/>
  <c r="D72" i="34"/>
  <c r="G75" i="34"/>
  <c r="G56" i="34"/>
  <c r="G110" i="34"/>
  <c r="G112" i="34"/>
  <c r="D56" i="34"/>
  <c r="G71" i="34"/>
  <c r="G28" i="34"/>
  <c r="G94" i="34"/>
  <c r="D64" i="34"/>
  <c r="G32" i="34"/>
  <c r="G22" i="34"/>
  <c r="G74" i="34"/>
  <c r="D17" i="34"/>
  <c r="B96" i="34"/>
  <c r="G31" i="34"/>
  <c r="G30" i="34"/>
  <c r="G93" i="34"/>
  <c r="G77" i="34"/>
  <c r="G61" i="34"/>
  <c r="G70" i="34"/>
  <c r="G103" i="34"/>
  <c r="G23" i="34"/>
  <c r="D33" i="34"/>
  <c r="G80" i="34"/>
  <c r="G99" i="34"/>
  <c r="G101" i="34"/>
  <c r="D85" i="34"/>
  <c r="G73" i="34"/>
  <c r="D76" i="34"/>
  <c r="G36" i="34"/>
  <c r="G33" i="34"/>
  <c r="G79" i="34"/>
  <c r="D80" i="34"/>
  <c r="G90" i="34"/>
  <c r="G76" i="34"/>
  <c r="G116" i="34"/>
  <c r="G78" i="34"/>
  <c r="G108" i="34"/>
  <c r="G105" i="34"/>
  <c r="G111" i="34"/>
  <c r="G49" i="34"/>
  <c r="D96" i="34"/>
  <c r="D36" i="34"/>
  <c r="G113" i="34"/>
  <c r="G95" i="34"/>
  <c r="G88" i="34"/>
  <c r="G102" i="34"/>
  <c r="G109" i="34"/>
  <c r="G86" i="34"/>
  <c r="G65" i="34"/>
  <c r="G63" i="34"/>
  <c r="G84" i="34"/>
  <c r="G104" i="34"/>
  <c r="G97" i="34"/>
  <c r="G57" i="34"/>
  <c r="D116" i="34"/>
  <c r="G100" i="34"/>
  <c r="G62" i="34"/>
  <c r="G115" i="34"/>
  <c r="G44" i="34"/>
  <c r="G96" i="34"/>
  <c r="G40" i="34"/>
  <c r="B76" i="34"/>
  <c r="G114" i="34"/>
  <c r="G20" i="34"/>
  <c r="G43" i="34"/>
  <c r="G81" i="34"/>
  <c r="G67" i="34"/>
  <c r="G60" i="34"/>
  <c r="D93" i="34"/>
  <c r="G83" i="34"/>
  <c r="D23" i="34"/>
  <c r="G41" i="34"/>
  <c r="G27" i="34"/>
  <c r="D52" i="34"/>
  <c r="B88" i="34"/>
  <c r="G34" i="34"/>
  <c r="G25" i="34"/>
  <c r="G68" i="34"/>
  <c r="D19" i="34"/>
  <c r="B56" i="34"/>
  <c r="G29" i="34"/>
  <c r="G54" i="34"/>
  <c r="G21" i="34"/>
  <c r="G17" i="34"/>
  <c r="G38" i="34"/>
  <c r="D107" i="34"/>
  <c r="G117" i="32"/>
  <c r="G50" i="33"/>
  <c r="G26" i="33"/>
  <c r="G98" i="33"/>
  <c r="B76" i="33"/>
  <c r="G75" i="32"/>
  <c r="G93" i="33"/>
  <c r="G99" i="32"/>
  <c r="G111" i="32"/>
  <c r="G92" i="34"/>
  <c r="G85" i="34"/>
  <c r="D27" i="34"/>
  <c r="B107" i="34"/>
  <c r="G51" i="34"/>
  <c r="G39" i="34"/>
  <c r="D45" i="34"/>
  <c r="G72" i="34"/>
  <c r="G108" i="32"/>
  <c r="D17" i="33"/>
  <c r="D82" i="33"/>
  <c r="G95" i="33"/>
  <c r="G111" i="33"/>
  <c r="G115" i="32"/>
  <c r="D110" i="32"/>
  <c r="G101" i="33"/>
  <c r="G33" i="33"/>
  <c r="B36" i="32"/>
  <c r="G89" i="34"/>
  <c r="G18" i="34"/>
  <c r="G47" i="34"/>
  <c r="D101" i="34"/>
  <c r="G66" i="34"/>
  <c r="G26" i="34"/>
  <c r="D103" i="34"/>
  <c r="B17" i="34"/>
  <c r="G37" i="34"/>
  <c r="D85" i="33"/>
  <c r="G68" i="33"/>
  <c r="G59" i="33"/>
  <c r="G107" i="33"/>
  <c r="G34" i="32"/>
  <c r="G84" i="32"/>
  <c r="G87" i="33"/>
  <c r="D116" i="32"/>
  <c r="G77" i="32"/>
  <c r="G112" i="32"/>
  <c r="D76" i="32"/>
  <c r="G116" i="32"/>
  <c r="G25" i="32"/>
  <c r="G59" i="32"/>
  <c r="G67" i="32"/>
  <c r="G74" i="32"/>
  <c r="G89" i="32"/>
  <c r="G39" i="32"/>
  <c r="G20" i="32"/>
  <c r="D88" i="32"/>
  <c r="G73" i="32"/>
  <c r="G29" i="32"/>
  <c r="G45" i="32"/>
  <c r="G56" i="32"/>
  <c r="D72" i="32"/>
  <c r="G60" i="32"/>
  <c r="G85" i="32"/>
  <c r="G57" i="32"/>
  <c r="D103" i="32"/>
  <c r="D33" i="32"/>
  <c r="G79" i="32"/>
  <c r="G78" i="32"/>
  <c r="D17" i="32"/>
  <c r="G107" i="32"/>
  <c r="B76" i="32"/>
  <c r="G66" i="32"/>
  <c r="G86" i="32"/>
  <c r="D45" i="32"/>
  <c r="G65" i="32"/>
  <c r="G27" i="32"/>
  <c r="G21" i="32"/>
  <c r="G23" i="32"/>
  <c r="G31" i="32"/>
  <c r="G94" i="32"/>
  <c r="G105" i="32"/>
  <c r="D52" i="32"/>
  <c r="G114" i="32"/>
  <c r="G64" i="32"/>
  <c r="G110" i="32"/>
  <c r="G32" i="32"/>
  <c r="G113" i="32"/>
  <c r="D19" i="32"/>
  <c r="D23" i="32"/>
  <c r="G22" i="32"/>
  <c r="G61" i="32"/>
  <c r="G80" i="32"/>
  <c r="G42" i="32"/>
  <c r="G17" i="32"/>
  <c r="B17" i="32"/>
  <c r="D119" i="32"/>
  <c r="G52" i="32"/>
  <c r="G18" i="32"/>
  <c r="B88" i="32"/>
  <c r="G33" i="32"/>
  <c r="G41" i="32"/>
  <c r="G92" i="32"/>
  <c r="G51" i="32"/>
  <c r="G56" i="33"/>
  <c r="D45" i="33"/>
  <c r="G109" i="32"/>
  <c r="D53" i="32"/>
  <c r="D101" i="32"/>
  <c r="G90" i="33"/>
  <c r="G45" i="33"/>
  <c r="D107" i="32"/>
  <c r="G76" i="32"/>
  <c r="D85" i="32"/>
  <c r="G28" i="33"/>
  <c r="G89" i="33"/>
  <c r="D110" i="33"/>
  <c r="G67" i="33"/>
  <c r="G96" i="33"/>
  <c r="G57" i="33"/>
  <c r="D43" i="33"/>
  <c r="G53" i="33"/>
  <c r="G102" i="33"/>
  <c r="G110" i="33"/>
  <c r="G86" i="33"/>
  <c r="G79" i="33"/>
  <c r="G24" i="33"/>
  <c r="G61" i="33"/>
  <c r="G51" i="33"/>
  <c r="G58" i="33"/>
  <c r="B88" i="33"/>
  <c r="D23" i="33"/>
  <c r="G70" i="32"/>
  <c r="G100" i="32"/>
  <c r="G19" i="32"/>
  <c r="G98" i="32"/>
  <c r="G90" i="32"/>
  <c r="B56" i="32"/>
  <c r="G54" i="32"/>
  <c r="G44" i="32"/>
  <c r="G119" i="32"/>
  <c r="G44" i="33"/>
  <c r="G100" i="33"/>
  <c r="D59" i="33"/>
  <c r="G103" i="33"/>
  <c r="G88" i="32"/>
  <c r="B107" i="33"/>
  <c r="D33" i="33"/>
  <c r="G97" i="33"/>
  <c r="G37" i="32"/>
  <c r="G114" i="33"/>
  <c r="G69" i="32"/>
  <c r="D103" i="33"/>
  <c r="G99" i="33"/>
  <c r="G36" i="33"/>
  <c r="G95" i="32"/>
  <c r="G68" i="32"/>
  <c r="G101" i="32"/>
  <c r="G55" i="32"/>
  <c r="G71" i="32"/>
  <c r="G96" i="32"/>
  <c r="G46" i="32"/>
  <c r="G50" i="32"/>
  <c r="G24" i="32"/>
  <c r="D59" i="32"/>
  <c r="G62" i="32"/>
  <c r="G97" i="32"/>
  <c r="G93" i="32"/>
  <c r="G63" i="32"/>
  <c r="G53" i="32"/>
  <c r="G106" i="32"/>
  <c r="G30" i="32"/>
  <c r="D43" i="32"/>
  <c r="D80" i="32"/>
  <c r="G72" i="32"/>
  <c r="G43" i="32"/>
  <c r="G26" i="32"/>
  <c r="G36" i="32"/>
  <c r="D91" i="32"/>
  <c r="D82" i="32"/>
  <c r="G55" i="33"/>
  <c r="D36" i="33"/>
  <c r="G46" i="33"/>
  <c r="G49" i="33"/>
  <c r="D19" i="33"/>
  <c r="G54" i="33"/>
  <c r="D27" i="33"/>
  <c r="G108" i="33"/>
  <c r="D107" i="33"/>
  <c r="G37" i="33"/>
  <c r="G40" i="33"/>
  <c r="I294" i="1" l="1"/>
  <c r="C25" i="6"/>
  <c r="C14" i="20" s="1"/>
  <c r="I281" i="1"/>
  <c r="C25" i="7" s="1"/>
  <c r="O12" i="16"/>
  <c r="J280" i="1"/>
  <c r="M19" i="1"/>
  <c r="M202" i="1"/>
  <c r="I228" i="1"/>
  <c r="A57" i="1"/>
  <c r="U57" i="1"/>
  <c r="N280" i="1"/>
  <c r="K192" i="1"/>
  <c r="F21" i="13" s="1"/>
  <c r="L176" i="1"/>
  <c r="K177" i="1"/>
  <c r="C21" i="13" s="1"/>
  <c r="K187" i="1"/>
  <c r="E21" i="13" s="1"/>
  <c r="K182" i="1"/>
  <c r="D21" i="13" s="1"/>
  <c r="I182" i="1"/>
  <c r="I187" i="1"/>
  <c r="E21" i="7" s="1"/>
  <c r="I177" i="1"/>
  <c r="J176" i="1"/>
  <c r="I192" i="1"/>
  <c r="F21" i="7" s="1"/>
  <c r="K156" i="1"/>
  <c r="D20" i="13" s="1"/>
  <c r="K161" i="1"/>
  <c r="E20" i="13" s="1"/>
  <c r="K151" i="1"/>
  <c r="K166" i="1"/>
  <c r="F20" i="13" s="1"/>
  <c r="L150" i="1"/>
  <c r="J150" i="1"/>
  <c r="I166" i="1"/>
  <c r="F20" i="7" s="1"/>
  <c r="I151" i="1"/>
  <c r="I161" i="1"/>
  <c r="E20" i="7" s="1"/>
  <c r="I156" i="1"/>
  <c r="D20" i="7" s="1"/>
  <c r="L46" i="1"/>
  <c r="K62" i="1"/>
  <c r="F16" i="13" s="1"/>
  <c r="K52" i="1"/>
  <c r="K57" i="1"/>
  <c r="E16" i="13" s="1"/>
  <c r="K47" i="1"/>
  <c r="I47" i="1"/>
  <c r="I52" i="1"/>
  <c r="D16" i="7" s="1"/>
  <c r="I62" i="1"/>
  <c r="F16" i="7" s="1"/>
  <c r="J46" i="1"/>
  <c r="I57" i="1"/>
  <c r="E16" i="7" s="1"/>
  <c r="I124" i="1"/>
  <c r="I123" i="1"/>
  <c r="C19" i="6" s="1"/>
  <c r="I71" i="1"/>
  <c r="I72" i="1"/>
  <c r="K124" i="1"/>
  <c r="K123" i="1"/>
  <c r="C19" i="17" s="1"/>
  <c r="E8" i="25" s="1"/>
  <c r="K71" i="1"/>
  <c r="K72" i="1"/>
  <c r="M124" i="1"/>
  <c r="M18" i="1"/>
  <c r="M26" i="1" s="1"/>
  <c r="K20" i="1"/>
  <c r="C15" i="13" s="1"/>
  <c r="L19" i="1"/>
  <c r="K36" i="1"/>
  <c r="F15" i="13" s="1"/>
  <c r="K26" i="1"/>
  <c r="D15" i="13" s="1"/>
  <c r="K31" i="1"/>
  <c r="E15" i="13" s="1"/>
  <c r="I31" i="1"/>
  <c r="E15" i="7" s="1"/>
  <c r="J19" i="1"/>
  <c r="I26" i="1"/>
  <c r="I20" i="1"/>
  <c r="I36" i="1"/>
  <c r="F15" i="7" s="1"/>
  <c r="M72" i="1"/>
  <c r="M309" i="1"/>
  <c r="M280" i="1"/>
  <c r="C22" i="18"/>
  <c r="AK2" i="27" s="1"/>
  <c r="O36" i="16"/>
  <c r="X4" i="19"/>
  <c r="M254" i="1"/>
  <c r="M253" i="1"/>
  <c r="M270" i="1" s="1"/>
  <c r="C23" i="6"/>
  <c r="L2" i="27" s="1"/>
  <c r="V2" i="19"/>
  <c r="I229" i="1"/>
  <c r="C23" i="7" s="1"/>
  <c r="O10" i="16"/>
  <c r="L228" i="1"/>
  <c r="I218" i="1"/>
  <c r="F22" i="7" s="1"/>
  <c r="I208" i="1"/>
  <c r="D22" i="7" s="1"/>
  <c r="I213" i="1"/>
  <c r="E22" i="7" s="1"/>
  <c r="I203" i="1"/>
  <c r="C22" i="7" s="1"/>
  <c r="J202" i="1"/>
  <c r="K218" i="1"/>
  <c r="F22" i="13" s="1"/>
  <c r="L202" i="1"/>
  <c r="K213" i="1"/>
  <c r="K208" i="1"/>
  <c r="D22" i="13" s="1"/>
  <c r="K203" i="1"/>
  <c r="M201" i="1"/>
  <c r="M203" i="1" s="1"/>
  <c r="M149" i="1"/>
  <c r="S4" i="19" s="1"/>
  <c r="M150" i="1"/>
  <c r="M123" i="1"/>
  <c r="M135" i="1" s="1"/>
  <c r="M97" i="1"/>
  <c r="M114" i="1" s="1"/>
  <c r="I98" i="1"/>
  <c r="I97" i="1"/>
  <c r="K98" i="1"/>
  <c r="K97" i="1"/>
  <c r="M175" i="1"/>
  <c r="N176" i="1" s="1"/>
  <c r="M98" i="1"/>
  <c r="M109" i="1"/>
  <c r="M104" i="1"/>
  <c r="M71" i="1"/>
  <c r="P4" i="19" s="1"/>
  <c r="M62" i="1"/>
  <c r="M57" i="1"/>
  <c r="M52" i="1"/>
  <c r="M47" i="1"/>
  <c r="P46" i="1"/>
  <c r="M46" i="1"/>
  <c r="J309" i="1"/>
  <c r="D26" i="6" s="1"/>
  <c r="I315" i="1"/>
  <c r="D26" i="7" s="1"/>
  <c r="I325" i="1"/>
  <c r="F26" i="7" s="1"/>
  <c r="I320" i="1"/>
  <c r="E26" i="7" s="1"/>
  <c r="M299" i="1"/>
  <c r="M289" i="1"/>
  <c r="M294" i="1"/>
  <c r="X2" i="19"/>
  <c r="I299" i="1"/>
  <c r="F25" i="7" s="1"/>
  <c r="E25" i="7"/>
  <c r="I289" i="1"/>
  <c r="D25" i="7" s="1"/>
  <c r="M265" i="1"/>
  <c r="M244" i="1"/>
  <c r="M239" i="1"/>
  <c r="M234" i="1"/>
  <c r="K229" i="1"/>
  <c r="C23" i="13" s="1"/>
  <c r="K234" i="1"/>
  <c r="D23" i="13" s="1"/>
  <c r="K244" i="1"/>
  <c r="F23" i="13" s="1"/>
  <c r="K239" i="1"/>
  <c r="E23" i="13" s="1"/>
  <c r="I244" i="1"/>
  <c r="F23" i="7" s="1"/>
  <c r="I234" i="1"/>
  <c r="D23" i="7" s="1"/>
  <c r="I239" i="1"/>
  <c r="E23" i="7" s="1"/>
  <c r="T2" i="19"/>
  <c r="D21" i="7"/>
  <c r="C21" i="6"/>
  <c r="C15" i="17"/>
  <c r="C4" i="25" s="1"/>
  <c r="N3" i="19"/>
  <c r="I310" i="1"/>
  <c r="C26" i="7" s="1"/>
  <c r="D14" i="20"/>
  <c r="E14" i="20"/>
  <c r="B14" i="20"/>
  <c r="N2" i="27"/>
  <c r="I280" i="1"/>
  <c r="D25" i="6" s="1"/>
  <c r="O2" i="16"/>
  <c r="C12" i="18"/>
  <c r="D4" i="26" s="1"/>
  <c r="D21" i="6"/>
  <c r="C23" i="17"/>
  <c r="E12" i="25" s="1"/>
  <c r="K308" i="1"/>
  <c r="C26" i="17" s="1"/>
  <c r="M308" i="1"/>
  <c r="D16" i="13"/>
  <c r="A141" i="1"/>
  <c r="U141" i="1"/>
  <c r="U316" i="1"/>
  <c r="A316" i="1"/>
  <c r="T317" i="1"/>
  <c r="O26" i="16"/>
  <c r="C21" i="7"/>
  <c r="V3" i="19"/>
  <c r="K253" i="1"/>
  <c r="K279" i="1"/>
  <c r="A25" i="1"/>
  <c r="U152" i="1"/>
  <c r="T153" i="1"/>
  <c r="A152" i="1"/>
  <c r="K228" i="1"/>
  <c r="A62" i="1"/>
  <c r="U62" i="1"/>
  <c r="U287" i="1"/>
  <c r="A287" i="1"/>
  <c r="O2" i="27"/>
  <c r="D15" i="20"/>
  <c r="C15" i="20"/>
  <c r="B15" i="20"/>
  <c r="E15" i="20"/>
  <c r="D22" i="18"/>
  <c r="C21" i="18"/>
  <c r="C20" i="18"/>
  <c r="O34" i="16"/>
  <c r="N228" i="1"/>
  <c r="M229" i="1"/>
  <c r="V4" i="19"/>
  <c r="B12" i="20"/>
  <c r="C12" i="20"/>
  <c r="D23" i="6"/>
  <c r="O9" i="16"/>
  <c r="U2" i="19"/>
  <c r="C22" i="6"/>
  <c r="D10" i="25"/>
  <c r="C10" i="25"/>
  <c r="B10" i="25"/>
  <c r="E10" i="25"/>
  <c r="V2" i="27"/>
  <c r="D21" i="17"/>
  <c r="D10" i="20"/>
  <c r="B10" i="20"/>
  <c r="E10" i="20"/>
  <c r="C10" i="20"/>
  <c r="J2" i="27"/>
  <c r="S3" i="19"/>
  <c r="C20" i="13"/>
  <c r="C20" i="17"/>
  <c r="O19" i="16"/>
  <c r="O6" i="16"/>
  <c r="N98" i="1"/>
  <c r="Q4" i="19"/>
  <c r="O29" i="16"/>
  <c r="C15" i="18"/>
  <c r="C18" i="17"/>
  <c r="Q3" i="19"/>
  <c r="O17" i="16"/>
  <c r="C17" i="17"/>
  <c r="P3" i="19"/>
  <c r="O16" i="16"/>
  <c r="C16" i="6"/>
  <c r="C16" i="7"/>
  <c r="O3" i="16"/>
  <c r="O2" i="19"/>
  <c r="D15" i="17" l="1"/>
  <c r="M31" i="1"/>
  <c r="P2" i="27"/>
  <c r="N19" i="1"/>
  <c r="D12" i="18" s="1"/>
  <c r="M36" i="1"/>
  <c r="F4" i="26"/>
  <c r="M20" i="1"/>
  <c r="B4" i="25"/>
  <c r="D4" i="25"/>
  <c r="M99" i="1"/>
  <c r="T4" i="19"/>
  <c r="C18" i="18"/>
  <c r="O32" i="16"/>
  <c r="C4" i="26"/>
  <c r="E4" i="26"/>
  <c r="E4" i="25"/>
  <c r="N4" i="19"/>
  <c r="R2" i="19"/>
  <c r="O18" i="16"/>
  <c r="K88" i="1"/>
  <c r="F17" i="13" s="1"/>
  <c r="K83" i="1"/>
  <c r="E17" i="13" s="1"/>
  <c r="K73" i="1"/>
  <c r="C17" i="13" s="1"/>
  <c r="K78" i="1"/>
  <c r="D17" i="13" s="1"/>
  <c r="L72" i="1"/>
  <c r="I78" i="1"/>
  <c r="I88" i="1"/>
  <c r="F17" i="7" s="1"/>
  <c r="I83" i="1"/>
  <c r="E17" i="7" s="1"/>
  <c r="J72" i="1"/>
  <c r="I73" i="1"/>
  <c r="K130" i="1"/>
  <c r="D19" i="13" s="1"/>
  <c r="K140" i="1"/>
  <c r="F19" i="13" s="1"/>
  <c r="K135" i="1"/>
  <c r="E19" i="13" s="1"/>
  <c r="L124" i="1"/>
  <c r="K125" i="1"/>
  <c r="C19" i="13" s="1"/>
  <c r="I130" i="1"/>
  <c r="D19" i="7" s="1"/>
  <c r="I125" i="1"/>
  <c r="C19" i="7" s="1"/>
  <c r="I135" i="1"/>
  <c r="E19" i="7" s="1"/>
  <c r="J124" i="1"/>
  <c r="I140" i="1"/>
  <c r="F19" i="7" s="1"/>
  <c r="R3" i="19"/>
  <c r="O28" i="16"/>
  <c r="M78" i="1"/>
  <c r="M88" i="1"/>
  <c r="M83" i="1"/>
  <c r="N72" i="1"/>
  <c r="L309" i="1"/>
  <c r="D26" i="17" s="1"/>
  <c r="O25" i="16"/>
  <c r="K310" i="1"/>
  <c r="C26" i="13" s="1"/>
  <c r="Y3" i="19"/>
  <c r="D14" i="26"/>
  <c r="C14" i="26"/>
  <c r="F14" i="26"/>
  <c r="E14" i="26"/>
  <c r="M255" i="1"/>
  <c r="M260" i="1"/>
  <c r="O35" i="16"/>
  <c r="N254" i="1"/>
  <c r="D21" i="18" s="1"/>
  <c r="W4" i="19"/>
  <c r="E12" i="20"/>
  <c r="D12" i="20"/>
  <c r="B12" i="25"/>
  <c r="C12" i="25"/>
  <c r="D22" i="6"/>
  <c r="M213" i="1"/>
  <c r="M208" i="1"/>
  <c r="M218" i="1"/>
  <c r="M156" i="1"/>
  <c r="C17" i="18"/>
  <c r="E9" i="26" s="1"/>
  <c r="M161" i="1"/>
  <c r="O31" i="16"/>
  <c r="M151" i="1"/>
  <c r="N150" i="1"/>
  <c r="D17" i="18" s="1"/>
  <c r="M166" i="1"/>
  <c r="O30" i="16"/>
  <c r="C16" i="18"/>
  <c r="C8" i="26" s="1"/>
  <c r="R4" i="19"/>
  <c r="M125" i="1"/>
  <c r="M140" i="1"/>
  <c r="N124" i="1"/>
  <c r="M130" i="1"/>
  <c r="I114" i="1"/>
  <c r="F18" i="7" s="1"/>
  <c r="I104" i="1"/>
  <c r="D18" i="7" s="1"/>
  <c r="I99" i="1"/>
  <c r="C18" i="7" s="1"/>
  <c r="J98" i="1"/>
  <c r="I109" i="1"/>
  <c r="E18" i="7" s="1"/>
  <c r="L98" i="1"/>
  <c r="K104" i="1"/>
  <c r="D18" i="13" s="1"/>
  <c r="K114" i="1"/>
  <c r="F18" i="13" s="1"/>
  <c r="K109" i="1"/>
  <c r="E18" i="13" s="1"/>
  <c r="K99" i="1"/>
  <c r="C18" i="13" s="1"/>
  <c r="M182" i="1"/>
  <c r="M177" i="1"/>
  <c r="M192" i="1"/>
  <c r="M187" i="1"/>
  <c r="C14" i="18"/>
  <c r="M73" i="1"/>
  <c r="M315" i="1"/>
  <c r="M320" i="1"/>
  <c r="M325" i="1"/>
  <c r="K325" i="1"/>
  <c r="F26" i="13" s="1"/>
  <c r="K320" i="1"/>
  <c r="E26" i="13" s="1"/>
  <c r="K315" i="1"/>
  <c r="D26" i="13" s="1"/>
  <c r="K289" i="1"/>
  <c r="D25" i="13" s="1"/>
  <c r="K299" i="1"/>
  <c r="F25" i="13" s="1"/>
  <c r="K294" i="1"/>
  <c r="E25" i="13" s="1"/>
  <c r="K270" i="1"/>
  <c r="F24" i="13" s="1"/>
  <c r="K265" i="1"/>
  <c r="E24" i="13" s="1"/>
  <c r="K260" i="1"/>
  <c r="D24" i="13" s="1"/>
  <c r="D23" i="17"/>
  <c r="D12" i="25"/>
  <c r="X2" i="27"/>
  <c r="E22" i="13"/>
  <c r="O21" i="16"/>
  <c r="U3" i="19"/>
  <c r="C22" i="13"/>
  <c r="C22" i="17"/>
  <c r="D18" i="18"/>
  <c r="E10" i="26"/>
  <c r="D18" i="17"/>
  <c r="D17" i="7"/>
  <c r="D16" i="6"/>
  <c r="C15" i="7"/>
  <c r="D15" i="7"/>
  <c r="O4" i="16"/>
  <c r="C17" i="7"/>
  <c r="C17" i="6"/>
  <c r="P2" i="19"/>
  <c r="D20" i="18"/>
  <c r="D17" i="17"/>
  <c r="O23" i="16"/>
  <c r="K255" i="1"/>
  <c r="C24" i="13" s="1"/>
  <c r="C24" i="17"/>
  <c r="L254" i="1"/>
  <c r="W3" i="19"/>
  <c r="O7" i="16"/>
  <c r="S2" i="19"/>
  <c r="C20" i="6"/>
  <c r="D20" i="6" s="1"/>
  <c r="C20" i="7"/>
  <c r="D20" i="17"/>
  <c r="U4" i="19"/>
  <c r="C19" i="18"/>
  <c r="O33" i="16"/>
  <c r="N202" i="1"/>
  <c r="A317" i="1"/>
  <c r="U317" i="1"/>
  <c r="T318" i="1"/>
  <c r="M310" i="1"/>
  <c r="O37" i="16"/>
  <c r="Y4" i="19"/>
  <c r="N309" i="1"/>
  <c r="C23" i="18"/>
  <c r="D15" i="18"/>
  <c r="T154" i="1"/>
  <c r="U153" i="1"/>
  <c r="A153" i="1"/>
  <c r="O5" i="16"/>
  <c r="Q2" i="19"/>
  <c r="C18" i="6"/>
  <c r="C16" i="17"/>
  <c r="C16" i="13"/>
  <c r="O15" i="16"/>
  <c r="O3" i="19"/>
  <c r="N2" i="19"/>
  <c r="C15" i="6"/>
  <c r="D15" i="6" s="1"/>
  <c r="X3" i="19"/>
  <c r="L280" i="1"/>
  <c r="O24" i="16"/>
  <c r="C25" i="17"/>
  <c r="K281" i="1"/>
  <c r="C25" i="13" s="1"/>
  <c r="O4" i="19"/>
  <c r="N46" i="1"/>
  <c r="C13" i="18"/>
  <c r="O27" i="16"/>
  <c r="T2" i="27"/>
  <c r="D8" i="25"/>
  <c r="C8" i="25"/>
  <c r="B8" i="25"/>
  <c r="D19" i="17"/>
  <c r="D15" i="25"/>
  <c r="AA2" i="27"/>
  <c r="B15" i="25"/>
  <c r="E15" i="25"/>
  <c r="C15" i="25"/>
  <c r="AJ2" i="27"/>
  <c r="F13" i="26"/>
  <c r="D13" i="26"/>
  <c r="C13" i="26"/>
  <c r="E13" i="26"/>
  <c r="E12" i="26"/>
  <c r="D12" i="26"/>
  <c r="C12" i="26"/>
  <c r="F12" i="26"/>
  <c r="AI2" i="27"/>
  <c r="B11" i="20"/>
  <c r="K2" i="27"/>
  <c r="C11" i="20"/>
  <c r="D11" i="20"/>
  <c r="E11" i="20"/>
  <c r="E9" i="25"/>
  <c r="C9" i="25"/>
  <c r="D9" i="25"/>
  <c r="B9" i="25"/>
  <c r="U2" i="27"/>
  <c r="E8" i="20"/>
  <c r="C8" i="20"/>
  <c r="D8" i="20"/>
  <c r="H2" i="27"/>
  <c r="B8" i="20"/>
  <c r="D19" i="6"/>
  <c r="F7" i="26"/>
  <c r="AD2" i="27"/>
  <c r="E7" i="26"/>
  <c r="C7" i="26"/>
  <c r="D7" i="26"/>
  <c r="D7" i="25"/>
  <c r="S2" i="27"/>
  <c r="B7" i="25"/>
  <c r="C7" i="25"/>
  <c r="E7" i="25"/>
  <c r="C6" i="25"/>
  <c r="D6" i="25"/>
  <c r="B6" i="25"/>
  <c r="E6" i="25"/>
  <c r="R2" i="27"/>
  <c r="B5" i="20"/>
  <c r="C5" i="20"/>
  <c r="D5" i="20"/>
  <c r="E5" i="20"/>
  <c r="E2" i="27"/>
  <c r="F10" i="26" l="1"/>
  <c r="D10" i="26"/>
  <c r="AG2" i="27"/>
  <c r="C10" i="26"/>
  <c r="D25" i="17"/>
  <c r="D24" i="17"/>
  <c r="F9" i="26"/>
  <c r="AF2" i="27"/>
  <c r="D9" i="26"/>
  <c r="C9" i="26"/>
  <c r="E8" i="26"/>
  <c r="D16" i="18"/>
  <c r="AE2" i="27"/>
  <c r="D8" i="26"/>
  <c r="F8" i="26"/>
  <c r="D6" i="26"/>
  <c r="F6" i="26"/>
  <c r="E6" i="26"/>
  <c r="C6" i="26"/>
  <c r="D14" i="18"/>
  <c r="D13" i="18"/>
  <c r="D22" i="17"/>
  <c r="E11" i="25"/>
  <c r="B11" i="25"/>
  <c r="C11" i="25"/>
  <c r="D11" i="25"/>
  <c r="W2" i="27"/>
  <c r="D17" i="6"/>
  <c r="B6" i="20"/>
  <c r="E6" i="20"/>
  <c r="C6" i="20"/>
  <c r="D6" i="20"/>
  <c r="F2" i="27"/>
  <c r="D16" i="17"/>
  <c r="A154" i="1"/>
  <c r="T155" i="1"/>
  <c r="U154" i="1"/>
  <c r="D23" i="18"/>
  <c r="T319" i="1"/>
  <c r="U318" i="1"/>
  <c r="A318" i="1"/>
  <c r="D13" i="25"/>
  <c r="C13" i="25"/>
  <c r="B13" i="25"/>
  <c r="E13" i="25"/>
  <c r="Y2" i="27"/>
  <c r="G2" i="27"/>
  <c r="E7" i="20"/>
  <c r="B7" i="20"/>
  <c r="C7" i="20"/>
  <c r="D7" i="20"/>
  <c r="D2" i="27"/>
  <c r="B4" i="20"/>
  <c r="C4" i="20"/>
  <c r="D4" i="20"/>
  <c r="E4" i="20"/>
  <c r="D18" i="6"/>
  <c r="AH2" i="27"/>
  <c r="C11" i="26"/>
  <c r="E11" i="26"/>
  <c r="F11" i="26"/>
  <c r="D11" i="26"/>
  <c r="D5" i="26"/>
  <c r="F5" i="26"/>
  <c r="C5" i="26"/>
  <c r="E5" i="26"/>
  <c r="C14" i="25"/>
  <c r="D14" i="25"/>
  <c r="B14" i="25"/>
  <c r="Z2" i="27"/>
  <c r="E14" i="25"/>
  <c r="E5" i="25"/>
  <c r="B5" i="25"/>
  <c r="C5" i="25"/>
  <c r="Q2" i="27"/>
  <c r="D5" i="25"/>
  <c r="C15" i="26"/>
  <c r="AL2" i="27"/>
  <c r="E15" i="26"/>
  <c r="D15" i="26"/>
  <c r="F15" i="26"/>
  <c r="D19" i="18"/>
  <c r="B9" i="20"/>
  <c r="E9" i="20"/>
  <c r="C9" i="20"/>
  <c r="D9" i="20"/>
  <c r="I2" i="27"/>
  <c r="U155" i="1" l="1"/>
  <c r="T156" i="1"/>
  <c r="A155" i="1"/>
  <c r="A319" i="1"/>
  <c r="T320" i="1"/>
  <c r="U319" i="1"/>
  <c r="T321" i="1" l="1"/>
  <c r="U320" i="1"/>
  <c r="A320" i="1"/>
  <c r="U156" i="1"/>
  <c r="T157" i="1"/>
  <c r="A156" i="1"/>
  <c r="A157" i="1" l="1"/>
  <c r="T158" i="1"/>
  <c r="U157" i="1"/>
  <c r="A321" i="1"/>
  <c r="T322" i="1"/>
  <c r="U321" i="1"/>
  <c r="U158" i="1" l="1"/>
  <c r="A158" i="1"/>
  <c r="T159" i="1"/>
  <c r="U322" i="1"/>
  <c r="A322" i="1"/>
  <c r="T323" i="1"/>
  <c r="A323" i="1" l="1"/>
  <c r="U323" i="1"/>
  <c r="T324" i="1"/>
  <c r="T160" i="1"/>
  <c r="U159" i="1"/>
  <c r="A159" i="1"/>
  <c r="U160" i="1" l="1"/>
  <c r="T161" i="1"/>
  <c r="A160" i="1"/>
  <c r="T325" i="1"/>
  <c r="A324" i="1"/>
  <c r="U324" i="1"/>
  <c r="A325" i="1" l="1"/>
  <c r="T326" i="1"/>
  <c r="U325" i="1"/>
  <c r="A161" i="1"/>
  <c r="U161" i="1"/>
  <c r="T162" i="1"/>
  <c r="T163" i="1" l="1"/>
  <c r="U162" i="1"/>
  <c r="A162" i="1"/>
  <c r="U326" i="1"/>
  <c r="A326" i="1"/>
  <c r="U163" i="1" l="1"/>
  <c r="T164" i="1"/>
  <c r="A163" i="1"/>
  <c r="T165" i="1" l="1"/>
  <c r="U164" i="1"/>
  <c r="A164" i="1"/>
  <c r="U165" i="1" l="1"/>
  <c r="A165" i="1"/>
  <c r="T166" i="1"/>
  <c r="T167" i="1" l="1"/>
  <c r="A166" i="1"/>
  <c r="U166" i="1"/>
  <c r="T168" i="1" l="1"/>
  <c r="U167" i="1"/>
  <c r="A167" i="1"/>
  <c r="T169" i="1" l="1"/>
  <c r="A168" i="1"/>
  <c r="U168" i="1"/>
  <c r="U169" i="1" l="1"/>
  <c r="A169" i="1"/>
  <c r="T179" i="1"/>
  <c r="T180" i="1" l="1"/>
  <c r="U179" i="1"/>
  <c r="A179" i="1"/>
  <c r="T181" i="1" l="1"/>
  <c r="A180" i="1"/>
  <c r="U180" i="1"/>
  <c r="T182" i="1" l="1"/>
  <c r="U181" i="1"/>
  <c r="A181" i="1"/>
  <c r="A182" i="1" l="1"/>
  <c r="T183" i="1"/>
  <c r="U182" i="1"/>
  <c r="T184" i="1" l="1"/>
  <c r="A183" i="1"/>
  <c r="U183" i="1"/>
  <c r="T185" i="1" l="1"/>
  <c r="U184" i="1"/>
  <c r="A184" i="1"/>
  <c r="T186" i="1" l="1"/>
  <c r="U185" i="1"/>
  <c r="A185" i="1"/>
  <c r="U186" i="1" l="1"/>
  <c r="A186" i="1"/>
  <c r="T187" i="1"/>
  <c r="T188" i="1" l="1"/>
  <c r="U187" i="1"/>
  <c r="A187" i="1"/>
  <c r="T189" i="1" l="1"/>
  <c r="A188" i="1"/>
  <c r="U188" i="1"/>
  <c r="T190" i="1" l="1"/>
  <c r="U189" i="1"/>
  <c r="A189" i="1"/>
  <c r="T191" i="1" l="1"/>
  <c r="U190" i="1"/>
  <c r="A190" i="1"/>
  <c r="T192" i="1" l="1"/>
  <c r="A191" i="1"/>
  <c r="U191" i="1"/>
  <c r="T193" i="1" l="1"/>
  <c r="A192" i="1"/>
  <c r="U192" i="1"/>
  <c r="T194" i="1" l="1"/>
  <c r="U193" i="1"/>
  <c r="A193" i="1"/>
  <c r="A194" i="1" l="1"/>
  <c r="U194" i="1"/>
  <c r="T195" i="1"/>
  <c r="T204" i="1" l="1"/>
  <c r="A195" i="1"/>
  <c r="U195" i="1"/>
  <c r="U204" i="1" l="1"/>
  <c r="A204" i="1"/>
  <c r="T205" i="1"/>
  <c r="T206" i="1" l="1"/>
  <c r="U205" i="1"/>
  <c r="A205" i="1"/>
  <c r="U206" i="1" l="1"/>
  <c r="T207" i="1"/>
  <c r="A206" i="1"/>
  <c r="T208" i="1" l="1"/>
  <c r="U207" i="1"/>
  <c r="A207" i="1"/>
  <c r="T209" i="1" l="1"/>
  <c r="U208" i="1"/>
  <c r="A208" i="1"/>
  <c r="T210" i="1" l="1"/>
  <c r="U209" i="1"/>
  <c r="A209" i="1"/>
  <c r="A210" i="1" l="1"/>
  <c r="U210" i="1"/>
  <c r="T211" i="1"/>
  <c r="T212" i="1" l="1"/>
  <c r="A211" i="1"/>
  <c r="U211" i="1"/>
  <c r="U212" i="1" l="1"/>
  <c r="A212" i="1"/>
  <c r="T213" i="1"/>
  <c r="T214" i="1" l="1"/>
  <c r="U213" i="1"/>
  <c r="A213" i="1"/>
  <c r="U214" i="1" l="1"/>
  <c r="T215" i="1"/>
  <c r="A214" i="1"/>
  <c r="T216" i="1" l="1"/>
  <c r="A215" i="1"/>
  <c r="U215" i="1"/>
  <c r="T217" i="1" l="1"/>
  <c r="A216" i="1"/>
  <c r="U216" i="1"/>
  <c r="T218" i="1" l="1"/>
  <c r="A217" i="1"/>
  <c r="U217" i="1"/>
  <c r="T219" i="1" l="1"/>
  <c r="U218" i="1"/>
  <c r="A218" i="1"/>
  <c r="U219" i="1" l="1"/>
  <c r="T220" i="1"/>
  <c r="A219" i="1"/>
  <c r="T221" i="1" l="1"/>
  <c r="U220" i="1"/>
  <c r="A220" i="1"/>
  <c r="T230" i="1" l="1"/>
  <c r="U221" i="1"/>
  <c r="A221" i="1"/>
  <c r="A230" i="1" l="1"/>
  <c r="T231" i="1"/>
  <c r="U230" i="1"/>
  <c r="T232" i="1" l="1"/>
  <c r="U231" i="1"/>
  <c r="A231" i="1"/>
  <c r="T233" i="1" l="1"/>
  <c r="U232" i="1"/>
  <c r="A232" i="1"/>
  <c r="T234" i="1" l="1"/>
  <c r="U233" i="1"/>
  <c r="A233" i="1"/>
  <c r="U234" i="1" l="1"/>
  <c r="A234" i="1"/>
  <c r="T235" i="1"/>
  <c r="U235" i="1" l="1"/>
  <c r="T236" i="1"/>
  <c r="A235" i="1"/>
  <c r="T237" i="1" l="1"/>
  <c r="A236" i="1"/>
  <c r="U236" i="1"/>
  <c r="T238" i="1" l="1"/>
  <c r="U237" i="1"/>
  <c r="A237" i="1"/>
  <c r="U238" i="1" l="1"/>
  <c r="T239" i="1"/>
  <c r="A238" i="1"/>
  <c r="T240" i="1" l="1"/>
  <c r="A239" i="1"/>
  <c r="U239" i="1"/>
  <c r="T241" i="1" l="1"/>
  <c r="U240" i="1"/>
  <c r="A240" i="1"/>
  <c r="T242" i="1" l="1"/>
  <c r="U241" i="1"/>
  <c r="A241" i="1"/>
  <c r="T243" i="1" l="1"/>
  <c r="U242" i="1"/>
  <c r="A242" i="1"/>
  <c r="T244" i="1" l="1"/>
  <c r="A243" i="1"/>
  <c r="U243" i="1"/>
  <c r="T245" i="1" l="1"/>
  <c r="U244" i="1"/>
  <c r="A244" i="1"/>
  <c r="T246" i="1" l="1"/>
  <c r="A245" i="1"/>
  <c r="U245" i="1"/>
  <c r="A246" i="1" l="1"/>
  <c r="U246" i="1"/>
</calcChain>
</file>

<file path=xl/sharedStrings.xml><?xml version="1.0" encoding="utf-8"?>
<sst xmlns="http://schemas.openxmlformats.org/spreadsheetml/2006/main" count="4135" uniqueCount="855">
  <si>
    <t>- Peut avoir  besoin de modèles pour produire un texte d'une quinzaine de mots.</t>
  </si>
  <si>
    <t>- Produit des formes recevables dans le cadre d’interactions bienveillantes et récurrentes (conseiller mission locale,formateur).</t>
  </si>
  <si>
    <t xml:space="preserve">Cercle 4
Comprend des écrits variés liés à un emploi ou à une qualification ,  Les adapte </t>
  </si>
  <si>
    <t>- Analyse ses productions et demande de relire pour vérifier ses écrits avant de les transmettre à des destinataires institutionnels.</t>
  </si>
  <si>
    <t>- Modalités de verbalisation, clarté de l’expression, fluidité, débit, prononciation. 
- Identification et formulation de ses compétences.
- Valorisation de ses compétences.
- Adaptation de sa présentation en fonction des situations de communication.</t>
  </si>
  <si>
    <t xml:space="preserve">- Nomme et décrit quelques activités de façon peu précise. </t>
  </si>
  <si>
    <t>- Se fait comprendre globalement sur ce qu'il/elle sait faire ou aime faire.</t>
  </si>
  <si>
    <t>- Valorise ses compétences en donnant des exemples pertinents</t>
  </si>
  <si>
    <t>- Choisit ce qu’il/elle doit dire en fonction de l'objectif, en faisant la part des aspects personnels.</t>
  </si>
  <si>
    <t>- Possibilité d’interagir avec des interlocuteurs très variés et de s’y adapter.
- Formes sonores (intonation, rythme, prononciation, débit, fluidité).
- Choix des contenus dont on parle – ou pas – selon les codes de la communication sociale formelle en France.</t>
  </si>
  <si>
    <t>Présente quelques éléments de son identité – nom, prénom, état civil, nombre d’enfants, entourage familial, lieu d’habitation.</t>
  </si>
  <si>
    <t xml:space="preserve">- Produit des listes, des demandes d’information, des mots d’excuse. </t>
  </si>
  <si>
    <t>- Mobilise l'inférence pour trouver du sens dans des textes variés.</t>
  </si>
  <si>
    <t>- Degré de maîtrise en autonomie des outils.
- Capacité à chercher de l’information et à la trier en fonction d’un objectif donné.
- Possibilité de s'adapter à de nouveaux environnements.</t>
  </si>
  <si>
    <t>- Peut s’adapter à de nouvelles navigations si nécessaire.</t>
  </si>
  <si>
    <t>- Retrouve un logiciel ou un document dans une arborescence.</t>
  </si>
  <si>
    <t>- Crée, nomme, supprime, déplace des dossiers et des fichiers
accompagné-e d’un tiers si nécessaire.</t>
  </si>
  <si>
    <t>- Choisit les modalités les plus efficaces pour faire avancer son projet en utilisant les TIC.</t>
  </si>
  <si>
    <t>- Elargit la palette des ressources par son degré d’autonomie et de recherche personnelle afin de faire avancer son projet.</t>
  </si>
  <si>
    <t>- Accepte l’aide des autre participants.</t>
  </si>
  <si>
    <t>- Etablit une médiation face à une situation conflictuelle au sein du groupe.</t>
  </si>
  <si>
    <t>- Propose des solutions à des problèmes suscités par le travail du groupe ou de l’équipe.</t>
  </si>
  <si>
    <t>- Respecte les horaires des espaces proposés par les organismes de formation.</t>
  </si>
  <si>
    <t>- Explique les règles et les codes d’un contexte donné à des personnes qui ne le connaissent pas.</t>
  </si>
  <si>
    <t>- Identifie les règles de vie de groupe.</t>
  </si>
  <si>
    <t xml:space="preserve">Nom : </t>
  </si>
  <si>
    <t>Axe</t>
  </si>
  <si>
    <t>Descriptif</t>
  </si>
  <si>
    <t>- Attitude avec les autres en vue de travailler ensemble.
- Possibilité de remettre en question ses points de vue et de les élargir à travers l’apport des pairs.
- Compréhension de l’intérêt du travail collectif – pour soi, pour son projet, pour le travail du groupe</t>
  </si>
  <si>
    <t>Positionnement initial</t>
  </si>
  <si>
    <t>Positionnement intermédiaire</t>
  </si>
  <si>
    <t>Positionnement final</t>
  </si>
  <si>
    <t>(Logo ile de France)</t>
  </si>
  <si>
    <t>Prénom :</t>
  </si>
  <si>
    <t xml:space="preserve">Libellé de l’axe </t>
  </si>
  <si>
    <t>Edition des compétences validées au positionnement initial</t>
  </si>
  <si>
    <t>Identification du stagiaire</t>
  </si>
  <si>
    <t>Nom :</t>
  </si>
  <si>
    <t>Date du positionnement :</t>
  </si>
  <si>
    <t>N° de l'axe</t>
  </si>
  <si>
    <t>Créer les conditions favorables à la réussite de son projet</t>
  </si>
  <si>
    <t>Construire son projet professionnel</t>
  </si>
  <si>
    <t xml:space="preserve">Se repérer et respecter les règlements, les codes sociaux </t>
  </si>
  <si>
    <t>S’identifier à un ou des métiers</t>
  </si>
  <si>
    <t>Mobiliser ses compétences mathématiques</t>
  </si>
  <si>
    <t>Organiser et planifier son intégration professionnelle</t>
  </si>
  <si>
    <t>Travailler en groupe et en équipe</t>
  </si>
  <si>
    <t>Mettre en avant ses compétences et les adapter à différentes situations, à l’oral</t>
  </si>
  <si>
    <t>Communiquer à l’oral dans le monde professionnel</t>
  </si>
  <si>
    <t>Communique à l’écrit dans le monde professionnel</t>
  </si>
  <si>
    <t>Utiliser les ressources informatiques et numériques</t>
  </si>
  <si>
    <t>Cette édition est automatisée à partir de la saisie sur l'outil excel réalisé lors du positionnement.</t>
  </si>
  <si>
    <t>Edition des compétences à travailler suite au positionnement initial</t>
  </si>
  <si>
    <t xml:space="preserve">Saisie des compétences </t>
  </si>
  <si>
    <t>Date du positionnement :</t>
  </si>
  <si>
    <t>Initial :</t>
  </si>
  <si>
    <t>intermédiaire :</t>
  </si>
  <si>
    <t>final :</t>
  </si>
  <si>
    <t>libellé</t>
  </si>
  <si>
    <t>détail</t>
  </si>
  <si>
    <t>Type</t>
  </si>
  <si>
    <t xml:space="preserve">AXE 1 </t>
  </si>
  <si>
    <t>Se repérer dans son parcours
"Avenir Jeunes" et parler de 
ses apprentissages</t>
  </si>
  <si>
    <t>Cercle</t>
  </si>
  <si>
    <t>Cercle 1</t>
  </si>
  <si>
    <t>Nomme le dispositif "Avenir Jeunes" et identifie quelques actions</t>
  </si>
  <si>
    <t>valeur_item</t>
  </si>
  <si>
    <t>Cercle 2</t>
  </si>
  <si>
    <t>Interroge des acteurs pour mieux connaître et comprendre son parcours "Avenir Jeunes"</t>
  </si>
  <si>
    <t>Cercle 3</t>
  </si>
  <si>
    <t>Explique ce qu’il fait, ce qu’il apprend dans "Avenir Jeunes"</t>
  </si>
  <si>
    <t>- Explique les objectifs de certains apprentissages en lien avec l’évaluation initiale et son contrat de formation.</t>
  </si>
  <si>
    <t>Cercle 4</t>
  </si>
  <si>
    <t>Argumente et relie les objectifs entre son parcours et son projet</t>
  </si>
  <si>
    <t>valeur_item_cumulé</t>
  </si>
  <si>
    <t>- Etablit des liens précis entre ses apprentissages et le dispositif en retraçant une chronologie de ses apprentissages.</t>
  </si>
  <si>
    <t>- Utilise des éléments d'argumentation pour analyser son parcours et les met en lien avec le contrat de formation et la suite de son parcours.</t>
  </si>
  <si>
    <t>- Etablit des liens entre ses acquis et les exigences de son projet professionnel.</t>
  </si>
  <si>
    <t>- Explique ce qu’il lui reste à apprendre et les étapes nécessaires.</t>
  </si>
  <si>
    <t>Cercle 1
Nomme le dispositif "Avenir Jeunes" et identifie quelques actions</t>
  </si>
  <si>
    <t>Cercle 2
Interroge des acteurs pour mieux connaître et comprendre son parcours "Avenir Jeunes"</t>
  </si>
  <si>
    <t>Cercle 3
Explique ce qu’il fait, ce qu’il apprend dans "Avenir Jeunes"</t>
  </si>
  <si>
    <t>Cercle 4
Argumente et relie les objectifs entre son parcours et son projet</t>
  </si>
  <si>
    <t xml:space="preserve">AXE 2
Se repérer et respecter 
les règlements, les codes sociaux </t>
  </si>
  <si>
    <t>Cercle 1
Identifie quelques règles liées à sa formation et à son statut</t>
  </si>
  <si>
    <t>Identifie quelques règles liées à sa formation et à son statut</t>
  </si>
  <si>
    <t>- Identifie quelques règles liées au travail et la formation.</t>
  </si>
  <si>
    <t>Cercle 2
Respecte les règles et s’interroge sur les codes implicites</t>
  </si>
  <si>
    <t>Respecte les règles et s’interroge sur les codes implicites</t>
  </si>
  <si>
    <t>- Comprend et applique les attendus liés à la formation et à son statut.</t>
  </si>
  <si>
    <t>- Explique, est ouvert-e aux fonctionnements relationnels implicites, aux codes vestimentaires, en particulier au sein de la vie de groupe, en formation et/ou en stage.</t>
  </si>
  <si>
    <t>Cercle 3
Se situe et s’adapte à des cadres formels et/ou inconnus</t>
  </si>
  <si>
    <t>Se situe et s’adapte à des cadres formels et/ou inconnus</t>
  </si>
  <si>
    <t>- Adapte ses façons d’intervenir selon les règlements et les codes de la situation socio-professionnelle rencontrée.</t>
  </si>
  <si>
    <t>Explique à son entourage les cadres d’un environnement professionnel / ou de formation</t>
  </si>
  <si>
    <t>- Parle des codes sans faire appel à sa situation personnelle (Capacité à se décentrer).</t>
  </si>
  <si>
    <t>Identifie ce que travailler veut dire</t>
  </si>
  <si>
    <t>Cercle 1
Identifie ce que travailler veut dire</t>
  </si>
  <si>
    <t xml:space="preserve">- Nomme quelques exigences liées au monde du travail par rapport à un secteur d'activité . </t>
  </si>
  <si>
    <t>- Se montre prêt-e à découvrir les exigences liées au monde du travail sans en avoir fait l’expérience.</t>
  </si>
  <si>
    <t>Se confronte au monde professionnel et aux métiers visés</t>
  </si>
  <si>
    <t>Cercle 2
Se confronte au monde professionnel et aux métiers visés</t>
  </si>
  <si>
    <t>- Compare des éléments constatés du monde professionnel et/ou du métier visé à ses représentations.</t>
  </si>
  <si>
    <t>Se positionne dans le monde du travail et/ou de la formation en intégrant les contraintes et les réalités</t>
  </si>
  <si>
    <t>Cercle 3
Se positionne dans le monde du travail et/ou de la formation en intégrant les contraintes et les réalités</t>
  </si>
  <si>
    <t>- Adopte une posture d’apprentissage.</t>
  </si>
  <si>
    <t>- Respecte les attendus du poste pour un métier visé.</t>
  </si>
  <si>
    <t>- Formule les spécificités et les exigences du poste pour un métier visé.</t>
  </si>
  <si>
    <t>Analyse ses premières expériences professionnelles</t>
  </si>
  <si>
    <t>Cercle 4
Analyse ses premières expériences professionnelles</t>
  </si>
  <si>
    <t>- Adopte une posture de futur-e professionnel-le face à des représentants de l’entreprise ou de la formation qualifiante.</t>
  </si>
  <si>
    <t>Cercle 1
Identifie les obstacles à surmonter en vue de son insertion professionnelle</t>
  </si>
  <si>
    <t>Identifie les obstacles à surmonter en vue de son insertion professionnelle</t>
  </si>
  <si>
    <t>Participe à une démarche ou recherche de solution guidée</t>
  </si>
  <si>
    <t>Cercle 2
Participe à une démarche ou recherche de solution guidée</t>
  </si>
  <si>
    <t>Cercle 3
Utilise les ressources nécessaires à son projet pour se rendre disponible et autonome</t>
  </si>
  <si>
    <t>Utilise les ressources nécessaires à son projet pour se rendre disponible et autonome</t>
  </si>
  <si>
    <t>Cercle 4 
Mobilise des ressources de façon autonome pour gérer les imprévus</t>
  </si>
  <si>
    <t>Mobilise des ressources de façon autonome pour gérer les imprévus</t>
  </si>
  <si>
    <t>- Fait face aux aléas de façon adaptée tout en gérant le suivi de son parcours.</t>
  </si>
  <si>
    <t>Cercle 1
Emet une/plusieurs idées de projet professionnel</t>
  </si>
  <si>
    <t>Emet une/plusieurs idées de projet professionnel</t>
  </si>
  <si>
    <t>Confronte un projet aux contraintes socio-économiques et à ses réalités</t>
  </si>
  <si>
    <t>Cercle 2
Confronte un projet aux contraintes socio-économiques et à ses réalités</t>
  </si>
  <si>
    <t>- Compare ses représentations aux réalités du secteur visé.</t>
  </si>
  <si>
    <t>Cercle 3
Définit un projet réaliste et réalisable</t>
  </si>
  <si>
    <t>Définit un projet réaliste et réalisable</t>
  </si>
  <si>
    <t>Cercle 4
Détermine la/les étape-s de mise en œuvre de son projet professionnel</t>
  </si>
  <si>
    <t>Détermine la/les étape-s de mise en œuvre de son projet professionnel</t>
  </si>
  <si>
    <t>Identifie les informations chiffrées ou non, présentes ou manquantes, en situation</t>
  </si>
  <si>
    <t>Cercle 1
Identifie les informations chiffrées ou non, présentes ou manquantes, en situation</t>
  </si>
  <si>
    <t>Cercle 2
Applique les opérations et les mesures dans des situations de calcul liées à son environnement</t>
  </si>
  <si>
    <t>Applique les opérations et les mesures dans des situations de calcul liées à son environnement</t>
  </si>
  <si>
    <t>Choisit les raisonnements et les opérations adaptés pour répondre à des situations courantes</t>
  </si>
  <si>
    <t>Cercle 3
Choisit les raisonnements et les opérations adaptés pour répondre à des situations courantes</t>
  </si>
  <si>
    <t>Cercle 4
Elabore et confronte ses stratégies de résolution de problème dans des environnements variés</t>
  </si>
  <si>
    <t>Elabore et confronte ses stratégies de résolution de problème dans des environnements variés</t>
  </si>
  <si>
    <t>-  Identifie ses façons de planifier et de trouver des résultats ou des solutions à un problème donné.</t>
  </si>
  <si>
    <t>- Interroge ses manières d’organiser les données et de les mettre en lien avec le problème à résoudre.</t>
  </si>
  <si>
    <t>AXE 7 
Organiser et planifier 
son intégration professionnelle</t>
  </si>
  <si>
    <t>Identifie les lieux ressources, les horaires, se rend seul dans des espaces connus</t>
  </si>
  <si>
    <t>Cercle 1
Identifie les lieux ressources, les horaires, se rend seul dans des espaces connus</t>
  </si>
  <si>
    <t>Elargit (accompagné) sa mobilité vers des nouveaux espaces et prend en compte le temps de transport</t>
  </si>
  <si>
    <t>Cercle 2
Elargit (accompagné) sa mobilité vers des nouveaux espaces et prend en compte le temps de transport</t>
  </si>
  <si>
    <t>- Estime (par ordre de grandeur, par calcul), le temps et le coût des déplacements.</t>
  </si>
  <si>
    <t>Explore seul de nouveaux espaces en mesurant le temps nécessaire pour ses déplacements</t>
  </si>
  <si>
    <t>Cercle 3
Explore seul de nouveaux espaces en mesurant le temps nécessaire pour ses déplacements</t>
  </si>
  <si>
    <t>- Prend l'initiative de mesurer le temps et les coûts liés à ses déplacements.</t>
  </si>
  <si>
    <t>Organise seul ses déplacements pour son projet en respectant les contraintes horaires</t>
  </si>
  <si>
    <t>Cercle 4
Organise seul ses déplacements pour son projet en respectant les contraintes horaires</t>
  </si>
  <si>
    <t>AXE 8 
Travailler en groupe et en équipe</t>
  </si>
  <si>
    <t>Identifie les personnes et adopte une posture pour apprendre</t>
  </si>
  <si>
    <t>Cercle 1
Identifie les personnes et adopte une posture pour apprendre</t>
  </si>
  <si>
    <t>- S’intéresse à l’ensemble des participants.</t>
  </si>
  <si>
    <t>- Adopte une attitude responsable dans l’espace de formation.</t>
  </si>
  <si>
    <t>- Mémorise les prénoms des participants.</t>
  </si>
  <si>
    <t>Cercle 2
Adopte une attitude attentive pour travailler, peut aider les autres et accepte d’être aidé</t>
  </si>
  <si>
    <t>Adopte une attitude attentive pour travailler, peut aider les autres et accepte d’être aidé</t>
  </si>
  <si>
    <t>Cercle 1
Parle de ses activités partiellement en réponse aux sollicitations</t>
  </si>
  <si>
    <t>Parle de ses activités partiellement en réponse aux sollicitations</t>
  </si>
  <si>
    <t>Cercle 2
Parle de ses activités en réponse à des sollicitations et les situe dans le temps</t>
  </si>
  <si>
    <t>Parle de ses activités en réponse à des sollicitations et les situe dans le temps</t>
  </si>
  <si>
    <t>- Rattache ses activités à des situations vécues.</t>
  </si>
  <si>
    <t>- Utilise des marqueurs temporels pour pallier la maîtrise partielle de l’expression précise du passé.</t>
  </si>
  <si>
    <t>Cercle 3
Expose ses activités de manière structurée, chronologique, dans des situations variées</t>
  </si>
  <si>
    <t>Expose ses activités de manière structurée, chronologique, dans des situations variées</t>
  </si>
  <si>
    <t>- Peut varier ses façons de parler de ses activités, sans se répéter et en faisant des liens avec des situations précises.</t>
  </si>
  <si>
    <t>Cercle 4
Varie les façons de présenter ses activités selon son intention, l’objet et l’interlocuteur</t>
  </si>
  <si>
    <t>Varie les façons de présenter ses activités selon son intention, l’objet et l’interlocuteur</t>
  </si>
  <si>
    <t>- Présente les éléments pertinents de ses activités.</t>
  </si>
  <si>
    <t>AXE 10
Communiquer à l’oral 
dans le monde professionnel</t>
  </si>
  <si>
    <t>Cercle 1
Se présente de façon partielle dans le cadre d’un entretien</t>
  </si>
  <si>
    <t>Se présente de façon partielle dans le cadre d’un entretien</t>
  </si>
  <si>
    <t>- Utilise les codes sociaux correspondant aux situations de communication formelles de l’insertion.</t>
  </si>
  <si>
    <t>- Communique, en face à face, de façon fluide et interagit en prenant de la distance par rapport à sa vie personnelle.</t>
  </si>
  <si>
    <t>- Choisit les contenus de sa communication selon l’interlocuteur.</t>
  </si>
  <si>
    <t>- Connaît et respecte les codes sociaux de la communication verbale et non verbale.</t>
  </si>
  <si>
    <t>- Comprend et produit des éléments liés à la situation d’énonciation (qui, à qui, quand, quoi).</t>
  </si>
  <si>
    <t>- Relit et révise ses productions pour les améliorer.</t>
  </si>
  <si>
    <t>- Reformule et synthétise des éléments compris après une lecture.</t>
  </si>
  <si>
    <t>- Trouve des sens variés en cherchant si nécessaire des informations complémentaires pour expliciter des données.</t>
  </si>
  <si>
    <t>- Explore l’outil informatique.</t>
  </si>
  <si>
    <t>- Cherche à utiliser des fonctionnalités différentes des outils selon les besoins de son projet.</t>
  </si>
  <si>
    <t>- Prend l’initiative de la parole à bon escient</t>
  </si>
  <si>
    <t xml:space="preserve">- Commence à maîtriser de nouveaux genres discursifs, en particulier ceux nécessaires à son projet. </t>
  </si>
  <si>
    <t>- Découvre et s’approprie le fonctionnement d’un logiciel, d’un site, d’un outil et l’utilise en faisant appel à un tiers si nécessaire.</t>
  </si>
  <si>
    <t>Cercle 2
Communique avec des acteurs de l’emploi et de la formation sur son projet et son parcours</t>
  </si>
  <si>
    <t>Communique avec des acteurs de l’emploi et de la formation sur son projet et son parcours</t>
  </si>
  <si>
    <t>Cercle 3
Communique en face à face, au téléphone et peut expliquer des choix</t>
  </si>
  <si>
    <t>Communique en face à face, au téléphone et peut expliquer des choix</t>
  </si>
  <si>
    <t>Cercle 4
Adapte sa manière de communiquer à tout interlocuteur et dans toute situation liée à l’emploi</t>
  </si>
  <si>
    <t>Adapte sa manière de communiquer à tout interlocuteur et dans toute situation liée à l’emploi</t>
  </si>
  <si>
    <t>Cercle 1
Comprend et remplit partiellement les écrits liés à son identité et son entrée en formation</t>
  </si>
  <si>
    <t>Comprend et remplit partiellement les écrits liés à son identité et son entrée en formation</t>
  </si>
  <si>
    <t>Cercle 2
Comprend et produit des écrits courts 
Rédige des écrits courts liés à son projet avec aide</t>
  </si>
  <si>
    <t>Comprend et produit des écrits courts 
Rédige des écrits courts liés à son projet avec aide</t>
  </si>
  <si>
    <t>Cercle 3
Comprend des écrits nécessaires à son parcours
Structure les écrits en relation</t>
  </si>
  <si>
    <t>Comprend des écrits nécessaires à son parcours
Structure les écrits en relation</t>
  </si>
  <si>
    <t>Cercle 4
Comprend des écrits variés liés à un emploi ou à une qualification</t>
  </si>
  <si>
    <t>Comprend des écrits variés liés à un emploi ou à une qualification</t>
  </si>
  <si>
    <t>AXE 12
Utiliser les ressources 
informatiques et numériques</t>
  </si>
  <si>
    <t>Cercle 1
Utilise partiellement les moyens informatiques et numériques</t>
  </si>
  <si>
    <t>Utilise partiellement les moyens informatiques et numériques</t>
  </si>
  <si>
    <t>Cercle 2
Utilise accompagné les moyens informatiques et numériques en lien avec son projet</t>
  </si>
  <si>
    <t>Utilise accompagné les moyens informatiques et numériques en lien avec son projet</t>
  </si>
  <si>
    <t>Cercle 3
Utilise en autonomie les TIC liées à sa situation</t>
  </si>
  <si>
    <t>Utilise en autonomie les TIC liées à sa situation</t>
  </si>
  <si>
    <t>Cercle 4
Sélectionne et trie les ressources informatiques et numériques au service de son projet professionnel</t>
  </si>
  <si>
    <t>Sélectionne et trie les ressources informatiques et numériques au service de son projet professionnel</t>
  </si>
  <si>
    <t>Rang d'autonomie 1 à 4</t>
  </si>
  <si>
    <t>Identifier et s'identifier (rang 1)</t>
  </si>
  <si>
    <t>se confronter et s'impliquer (rang 2)</t>
  </si>
  <si>
    <t>confirmer et expérimenter (rang 3)</t>
  </si>
  <si>
    <t>mettre en œuvre et gérer (rang 4)</t>
  </si>
  <si>
    <t>initial</t>
  </si>
  <si>
    <t>intermédiaire</t>
  </si>
  <si>
    <t>final</t>
  </si>
  <si>
    <t xml:space="preserve">Nom </t>
  </si>
  <si>
    <t>Cercle 4
Explique à son entourage les cadres d’un environnement professionnel / ou de formation</t>
  </si>
  <si>
    <t>- Accepte une démarche de recherche de solutions.</t>
  </si>
  <si>
    <t>- Trouve des solutions à ses problématiques et les explicite.</t>
  </si>
  <si>
    <t>- Evoque les ajustements nécessaires à son parcours pour la résolution des problèmes.</t>
  </si>
  <si>
    <t>- Utilise les ressources connues.</t>
  </si>
  <si>
    <t>- Présente de façon claire et argumentée son projet auprès de représentants d'organismes de formation et de l’entreprise.</t>
  </si>
  <si>
    <t>- Choisit en justifiant sa voie d'accès à l'emploi (directe ou via une formation).</t>
  </si>
  <si>
    <t>- Cherche et identifie les données nécessaires à la résolution d’un calcul et/ou d’une situation de logique.</t>
  </si>
  <si>
    <t>- Choisit le bon opérateur en fonction de la situation.</t>
  </si>
  <si>
    <t>- Estime un ordre de grandeur.</t>
  </si>
  <si>
    <t>- Utilise un raisonnement adapté et efficace pour résoudre des questions mathématiques dans des situations courantes.</t>
  </si>
  <si>
    <t>- Organise les étapes de la réalisation de son raisonnement en tenant compte de toutes les données.</t>
  </si>
  <si>
    <t>- Se rend seul-e dans les espaces connus proposés par le formateur.</t>
  </si>
  <si>
    <t xml:space="preserve">- Se déplace accompagné-e- dans des espaces inconnus. </t>
  </si>
  <si>
    <t>- Prend l’initiative de découvrir seul-e- des espaces inconnus sans faire appel à des tiers.</t>
  </si>
  <si>
    <t>- Prépare, accompagné-e-, les éléments lui permettant d’honorer des rendez-vous en lien avec sa formation.</t>
  </si>
  <si>
    <t>- Organise, en autonomie, les éléments lui permettant d’honorer des rendez-vous en lien avec sa formation.</t>
  </si>
  <si>
    <t>- Communique de façon anticipée aux responsables de formation ses rendez-vous.</t>
  </si>
  <si>
    <t>- Découvre seul-e- et à son initiative des espaces inconnus.</t>
  </si>
  <si>
    <t>Cercle 3
Fait des propositions et accepte de les négocier.</t>
  </si>
  <si>
    <t>Fait des propositions et accepte de les négocier.</t>
  </si>
  <si>
    <t>Cercle 4
Participe activement au travail collectif  en variant sa place et son rôle dans le groupe
Peut être médiateur.</t>
  </si>
  <si>
    <t>Participe activement au travail collectif  en variant sa place et son rôle dans le groupe
Peut être médiateur.</t>
  </si>
  <si>
    <t>- Ajuste ses actions en tenant compte d’autres propositions.</t>
  </si>
  <si>
    <t>- Argumente ses propositions.</t>
  </si>
  <si>
    <t>- Possède des représentations du travail non étayées par l'expérience.</t>
  </si>
  <si>
    <t>- Accepte toute forme d'accompagnement utile à sa démarche.</t>
  </si>
  <si>
    <t>- Enonce une ou plusieurs idées de projet professionnel.</t>
  </si>
  <si>
    <t>- Varie son rôle au sein d’un groupe selon les tâches et les interactions.</t>
  </si>
  <si>
    <t>- Décrit et situe des activités en utilisant un discours  avec des mots et expressions adaptés et précis.</t>
  </si>
  <si>
    <t xml:space="preserve">Prénom </t>
  </si>
  <si>
    <t>Acquisition des indicateurs</t>
  </si>
  <si>
    <t>Civilité :</t>
  </si>
  <si>
    <t>Date de naissance :</t>
  </si>
  <si>
    <t>Civilité</t>
  </si>
  <si>
    <t>Axe 1</t>
  </si>
  <si>
    <t>Axe 2</t>
  </si>
  <si>
    <t>Axe 3</t>
  </si>
  <si>
    <t>Axe 4</t>
  </si>
  <si>
    <t>Axe 5</t>
  </si>
  <si>
    <t>Axe 6</t>
  </si>
  <si>
    <t>Axe 7</t>
  </si>
  <si>
    <t>Axe 8</t>
  </si>
  <si>
    <t>Axe 9</t>
  </si>
  <si>
    <t>Axe 10</t>
  </si>
  <si>
    <t>Axe 11</t>
  </si>
  <si>
    <t>Axe 12</t>
  </si>
  <si>
    <t>Edition des compétences validées au positionnement intermédiaire</t>
  </si>
  <si>
    <t>Edition des compétences à travailler suite au positionnement intermédiaire</t>
  </si>
  <si>
    <t>Edition des compétences validées au positionnement final</t>
  </si>
  <si>
    <t>AXE 9
Mettre en avant ses compétences 
et les adapter à différentes situations, à l’oral</t>
  </si>
  <si>
    <t>Organisme mandataire :</t>
  </si>
  <si>
    <t>Organisme mandataire :</t>
  </si>
  <si>
    <t>Organisme_mandataire</t>
  </si>
  <si>
    <t xml:space="preserve">Type_de_positionnement </t>
  </si>
  <si>
    <t xml:space="preserve">Référent_sas </t>
  </si>
  <si>
    <t>n_AXE</t>
  </si>
  <si>
    <t>Note_AXE</t>
  </si>
  <si>
    <t>Organisme_sas</t>
  </si>
  <si>
    <t>Référent_sas</t>
  </si>
  <si>
    <t>- Degré de connaissance des règlements et des codes explicites et implicites à respecter . 
- Degré d’observation pour découvrir ces codes.
- Possibilité d’expliquer à d’autres un fonctionnement social, formatif, professionnel.</t>
  </si>
  <si>
    <t>- Identifie quelques règles liées à sa formation et son statut.</t>
  </si>
  <si>
    <t>- Possibilité d’énumérer et analyser les exigences de la vie professionnelle.
- Possibilité de faire évoluer ses habitudes personnelles pour s’adapter aux contraintes d’un secteur, d’un métier, d’un poste.
- Posture permettant de se présenter en tant que futur-e professionnel-le dans une situation de travail réel.</t>
  </si>
  <si>
    <t>- Valorise et optimise une expérience professionnelle dans le cadre de stages ou de situations d’entraînement.</t>
  </si>
  <si>
    <t>- Identifie les exigences et les réalités du secteur visé.</t>
  </si>
  <si>
    <t>- Analyse la pertinence de son souhait au regard des réalités constatées.</t>
  </si>
  <si>
    <t>- Connaissance des techniques opératoires permettant de résoudre des situations de calcul.
- Utilisation de stratégies pour gérer des informations liées aux grandeurs, aux volumes, aux données chiffrées, aux calculs de durée.
-  Rapport aux situations nécessitant la mobilisation de compétences mathématiques.</t>
  </si>
  <si>
    <t>- Vérifie les résultats en tenant compte des éléments de la situation de calcul liée à son environnement.</t>
  </si>
  <si>
    <t>- Explique à quelqu’un les stratégies utilisées pour trouver la ou les solutions possibles.</t>
  </si>
  <si>
    <t>- Organisation et gestion des déplacements en tenant compte des variables temporelles, spatiales et personnelles.
- Ouverture à la découverte d’espaces inconnus.</t>
  </si>
  <si>
    <t>- Accepte de se rendre dans des espaces inconnus dans le cadre de la formation.</t>
  </si>
  <si>
    <t>- Présente une série d’activités réalisées à des moments différents.</t>
  </si>
  <si>
    <t>- Adhère aux travaux de groupe proposés par les formateurs.</t>
  </si>
  <si>
    <t>- Développe une attitude bienveillante à l’égard des autres membres.</t>
  </si>
  <si>
    <t>- Fait des propositions au groupe.</t>
  </si>
  <si>
    <t>Prénom :</t>
  </si>
  <si>
    <t>Jours_Date_de_naissance</t>
  </si>
  <si>
    <t>Mois_Date_de_naissance</t>
  </si>
  <si>
    <t>Annee_Date_de_naissance</t>
  </si>
  <si>
    <t xml:space="preserve">Jour_Date_du_positionnement </t>
  </si>
  <si>
    <t xml:space="preserve">Mois_Date_du_positionnement </t>
  </si>
  <si>
    <t xml:space="preserve">Année_Date_du_positionnement </t>
  </si>
  <si>
    <t>jour_Date_de_naissance</t>
  </si>
  <si>
    <t>mois_Date_de_naissance</t>
  </si>
  <si>
    <t>annee_Date_de_naissance</t>
  </si>
  <si>
    <t>Nomme le dispositif, quelques acteurs et lieux avant le début de son parcours : deux-trois éléments, sans en connaître les caractéristiques.</t>
  </si>
  <si>
    <t>- Se renseigne sur des personnes ressources et accepte de les rencontrer afin de lever les freins à son insertion professionnelle.</t>
  </si>
  <si>
    <t>- Rend compte oralement d’un engagement précis pour  son projet (accès à un emploi, à une formation d'accès à la qualification ou qualifiante).</t>
  </si>
  <si>
    <t>- Réalise les opérations nécessaires de façon partielle, avec une aide.</t>
  </si>
  <si>
    <t>- Raisonne et/ou exécute avec un accompagnement.</t>
  </si>
  <si>
    <t>- Effectue les opérations nécessaires pour résoudre des situations de calcul professionnelles</t>
  </si>
  <si>
    <t>- Sélectionne le lieu ressource adapté à une solution donnée.</t>
  </si>
  <si>
    <t>- Liste et explique les attendus liés à son statut de stagiaire de la formation professionnelle - ce que l'on fait, ce que l'on ne fait pas.</t>
  </si>
  <si>
    <t>- Observe les modes de fonctionnement dans un cadre donné avant d'agir et les explicite.</t>
  </si>
  <si>
    <t>- Capacité à identifier et accepter des obstacles personnels.
- Souhait de trouver des solutions et s’ouvrir à des propositions d’accompagnement et/ou des aides. 
- Cheminement vers l’autonomie dans la solution aux aléas.</t>
  </si>
  <si>
    <t>- Mise en lien de ses représentations, ses motivations, ses objectifs avec les réalités de l’emploi et sa propre situation.
- Analyse des informations plurielles pour faire des choix, les organiser et construire son projet professionnel.</t>
  </si>
  <si>
    <t>- Présente son parcours et parle de son projet aux acteurs de la formation de l’emploi.</t>
  </si>
  <si>
    <t>- Degré d’apprentissage de la lecture-écriture.
- Modalités d’accès au sens en réception (ascendant-mot à mot, besoin de tout comprendre ; tolérance à l’ambiguïté, inférence).
- Modalités de production (planifiée, linéaire, cohérence sens-formes),
- Degré de recevibilité de la production écrite selon les destinataires. - Quantité lue/produite.</t>
  </si>
  <si>
    <t xml:space="preserve"> - Variété de textes et de genres discursifs maîtrisée. </t>
  </si>
  <si>
    <t>AXE 5
Construire son projet professionnel</t>
  </si>
  <si>
    <t>AXE 6 
Mobiliser ses compétences mathématiques</t>
  </si>
  <si>
    <t>OBSERVATIONS</t>
  </si>
  <si>
    <t>AXE 3 
S’identifier 
à un ou des métiers</t>
  </si>
  <si>
    <t>AXE 4 
Créer les conditions favorables 
à la réussite de son projet</t>
  </si>
  <si>
    <t>C1</t>
  </si>
  <si>
    <t>C2</t>
  </si>
  <si>
    <t>C3</t>
  </si>
  <si>
    <t>C4</t>
  </si>
  <si>
    <t>AXE 11
Communique à l’écrit 
dans le monde professionnel</t>
  </si>
  <si>
    <t xml:space="preserve"> Se reporter aux indicateurs correspondants</t>
  </si>
  <si>
    <t>organisme de formation</t>
  </si>
  <si>
    <t>Volume global réalisé</t>
  </si>
  <si>
    <t>Stages réalisés - Stage n°1</t>
  </si>
  <si>
    <t>Stages réalisés - Stage n°2</t>
  </si>
  <si>
    <t>Suite de parcours envisagée</t>
  </si>
  <si>
    <t>Rang d'autonomie de 1 à 4</t>
  </si>
  <si>
    <t>- Reconnaît et nomme les problématiques à résoudre  (santé, logement, économique ou d'ordre familial) pour favoriser la réalisation de son projet professionnel,</t>
  </si>
  <si>
    <t>- Mobilise tous les types de ressources disponibles.</t>
  </si>
  <si>
    <t>Cercle 1
Identifie les lieux ressources, les horaires, se rend seul-e dans des espaces connus</t>
  </si>
  <si>
    <t>Cercle 2
Elargit (accompagné-e) sa mobilité vers de nouveaux espaces et prend en compte le temps de transport</t>
  </si>
  <si>
    <t>Cercle 3
Explore seul-e de nouveaux espaces en mesurant le temps nécessaire pour ses déplacements.</t>
  </si>
  <si>
    <t>Cercle 4
Organise seul-e ses déplacements pour son projet en respectant les contraintes horaires</t>
  </si>
  <si>
    <t>Cercle 2
Adopte une attitude attentive pour travailler, peut aider les autres et accepte d’être aidé-e</t>
  </si>
  <si>
    <t>lieu de formation nom et coordonnées téléphoniques du référent formation</t>
  </si>
  <si>
    <t xml:space="preserve">Métiers visés </t>
  </si>
  <si>
    <t>Domaine d'activités</t>
  </si>
  <si>
    <t>Nom de l'entreprise</t>
  </si>
  <si>
    <t>Observations</t>
  </si>
  <si>
    <t xml:space="preserve">Durée </t>
  </si>
  <si>
    <t>Lieu</t>
  </si>
  <si>
    <t>Réalisé (s) le</t>
  </si>
  <si>
    <t>Domaine/Métiers</t>
  </si>
  <si>
    <t>Autres commentaires à transmettre</t>
  </si>
  <si>
    <t>Ateliers suivis</t>
  </si>
  <si>
    <t>Poursuite en formation (Préciser)</t>
  </si>
  <si>
    <t>Entrée en emploi visée (Préciser)</t>
  </si>
  <si>
    <t>domaine/métiers</t>
  </si>
  <si>
    <t>Stage réalisé - Stage n°1</t>
  </si>
  <si>
    <t>Domaine/métiers</t>
  </si>
  <si>
    <t>CV</t>
  </si>
  <si>
    <t>rapport de stage</t>
  </si>
  <si>
    <t>Evaluations de stage</t>
  </si>
  <si>
    <t>Convention de stage</t>
  </si>
  <si>
    <t>Lettre de motivation</t>
  </si>
  <si>
    <t>Préciser sous quelle forme disponible (papier, numérique, internet…)</t>
  </si>
  <si>
    <t xml:space="preserve">DOCUMENTS DISPONIBLES </t>
  </si>
  <si>
    <t>Livret du stagiaire (ou portefeuille de compétences)</t>
  </si>
  <si>
    <t>remise à niveau en situation professionnelle</t>
  </si>
  <si>
    <t>Projet validé</t>
  </si>
  <si>
    <t>Rappel du projet initial</t>
  </si>
  <si>
    <t>projet  collectif</t>
  </si>
  <si>
    <t>envisagé</t>
  </si>
  <si>
    <t>Volume global</t>
  </si>
  <si>
    <t>nouveau</t>
  </si>
  <si>
    <t>organisme de formation, lieu de formation</t>
  </si>
  <si>
    <t>nom et coordonnées téléphoniques du référent formation</t>
  </si>
  <si>
    <t>Volume envisagé</t>
  </si>
  <si>
    <t>Projet initial du stagiaire</t>
  </si>
  <si>
    <t>- A certains moments, est amené à répéter pour se faire comprendre.</t>
  </si>
  <si>
    <t>Commentaires sas initial 
AXE 1</t>
  </si>
  <si>
    <t>Commentaires sas initial 
AXE 2</t>
  </si>
  <si>
    <t>Commentaires sas initial 
AXE 4</t>
  </si>
  <si>
    <t>Commentaires sas initial 
AXE 5</t>
  </si>
  <si>
    <t>Commentaires sas initial 
AXE 6</t>
  </si>
  <si>
    <t>Commentaires sas initial 
AXE 7</t>
  </si>
  <si>
    <t>Commentaires sas initial 
AXE 8</t>
  </si>
  <si>
    <t>Commentaires sas initial 
AXE 10</t>
  </si>
  <si>
    <t>Commentaires sas initial 
AXE 11</t>
  </si>
  <si>
    <t>Commentaires sas initial 
AXE 12</t>
  </si>
  <si>
    <t>Commentaires sas intermédiaire
AXE 2</t>
  </si>
  <si>
    <t>Commentaires sas intermédiaire
AXE 1</t>
  </si>
  <si>
    <t>Commentaires sas final
AXE 1</t>
  </si>
  <si>
    <t>Commentaires sas final
AXE 2</t>
  </si>
  <si>
    <t>Commentaires sas intermédiaire
AXE 3</t>
  </si>
  <si>
    <t>Commentaires sas final
AXE 3</t>
  </si>
  <si>
    <t>Commentaires sas intermédiaire
AXE 4</t>
  </si>
  <si>
    <t>Commentaires sas final
AXE 4</t>
  </si>
  <si>
    <t>Commentaires sas intermédiaire
AXE 5</t>
  </si>
  <si>
    <t>Commentaires sas final
AXE 5</t>
  </si>
  <si>
    <t>Commentaires sas intermédiaire
AXE 6</t>
  </si>
  <si>
    <t>Commentaires sas final
AXE 6</t>
  </si>
  <si>
    <t>Commentaires sas intermédiaire
AXE 7</t>
  </si>
  <si>
    <t>Commentaires sas final
AXE 7</t>
  </si>
  <si>
    <t>Commentaires sas intermédiaire
AXE 8</t>
  </si>
  <si>
    <t>Commentaires sas final
AXE 8</t>
  </si>
  <si>
    <t>Commentaires sas intermédiaire
AXE 10</t>
  </si>
  <si>
    <t>Commentaires sas final
AXE 10</t>
  </si>
  <si>
    <t>Commentaires sas intermédiaire
AXE 11</t>
  </si>
  <si>
    <t>Commentaires sas final
AXE 11</t>
  </si>
  <si>
    <t>Commentaires sas intermédiaire
AXE 12</t>
  </si>
  <si>
    <t>Commentaires sas final
AXE 12</t>
  </si>
  <si>
    <t>Evaluation de plateaux techniques</t>
  </si>
  <si>
    <t>- S’exprime sur ce qu’il/elle va apprendre ou a appris et le met en lien avec son projet.</t>
  </si>
  <si>
    <t>Date éval :</t>
  </si>
  <si>
    <t>Numéro Action SAFIR :</t>
  </si>
  <si>
    <t>Motif de sortie anticipée</t>
  </si>
  <si>
    <t>date de naissance maxi</t>
  </si>
  <si>
    <t>Total</t>
  </si>
  <si>
    <t>N° ACTION</t>
  </si>
  <si>
    <t>Id Stagiaire</t>
  </si>
  <si>
    <t>Résultat initial Axe 1</t>
  </si>
  <si>
    <t>Résultat initial Axe 2</t>
  </si>
  <si>
    <t>Résultat initial Axe 3</t>
  </si>
  <si>
    <t>Résultat initial Axe 4</t>
  </si>
  <si>
    <t>Résultat initial Axe 5</t>
  </si>
  <si>
    <t>Résultat initial Axe 6</t>
  </si>
  <si>
    <t>Résultat initial Axe 7</t>
  </si>
  <si>
    <t>Résultat initial Axe 8</t>
  </si>
  <si>
    <t>Résultat initial Axe 9</t>
  </si>
  <si>
    <t>Résultat initial Axe 10</t>
  </si>
  <si>
    <t>Résultat initial Axe 11</t>
  </si>
  <si>
    <t>Résultat initial Axe 12</t>
  </si>
  <si>
    <t>Résultat intermédiaire Axe 1</t>
  </si>
  <si>
    <t>Résultat intermédiaire Axe 2</t>
  </si>
  <si>
    <t>Résultat intermédiaire Axe 3</t>
  </si>
  <si>
    <t>Résultat intermédiaire Axe 4</t>
  </si>
  <si>
    <t>Résultat intermédiaire Axe 5</t>
  </si>
  <si>
    <t>Résultat intermédiaire Axe 6</t>
  </si>
  <si>
    <t>Résultat intermédiaire Axe 7</t>
  </si>
  <si>
    <t>Résultat intermédiaire Axe 8</t>
  </si>
  <si>
    <t>Résultat intermédiaire Axe 9</t>
  </si>
  <si>
    <t>Résultat intermédiaire Axe 10</t>
  </si>
  <si>
    <t>Résultat intermédiaire Axe 11</t>
  </si>
  <si>
    <t>Résultat intermédiaire Axe 12</t>
  </si>
  <si>
    <t>Résultat Final Axe 1</t>
  </si>
  <si>
    <t>Résultat Final Axe 2</t>
  </si>
  <si>
    <t>Résultat Final Axe 3</t>
  </si>
  <si>
    <t>Résultat Final Axe 4</t>
  </si>
  <si>
    <t>Résultat Final Axe 5</t>
  </si>
  <si>
    <t>Résultat Final Axe 6</t>
  </si>
  <si>
    <t>Résultat Final Axe 7</t>
  </si>
  <si>
    <t>Résultat Final Axe 8</t>
  </si>
  <si>
    <t>Résultat Final Axe 9</t>
  </si>
  <si>
    <t>Résultat Final Axe 10</t>
  </si>
  <si>
    <t>Résultat Final Axe 11</t>
  </si>
  <si>
    <t>Résultat Final Axe 12</t>
  </si>
  <si>
    <t>Parcours sécurisé</t>
  </si>
  <si>
    <t>Type de parcours</t>
  </si>
  <si>
    <t>Apprentissage - CFA</t>
  </si>
  <si>
    <t>Emploi - entreprise</t>
  </si>
  <si>
    <t>Formation qualifiante d'un programme régional</t>
  </si>
  <si>
    <t>Secteur, métier</t>
  </si>
  <si>
    <t>Plan d'action détaillé</t>
  </si>
  <si>
    <t>AXE 1 
Se repérer dans son parcours
et parler de 
ses apprentissages</t>
  </si>
  <si>
    <t>- Degré d’appropriation des éléments du dispositif et du rôle de chaque acteur . 
- Liens établis entre ses besoins, son projet et les propositions. 
- Formulation des apprentissages effectués et à effectuer.</t>
  </si>
  <si>
    <t>En formation - accès à la qualification</t>
  </si>
  <si>
    <t>En formation - Passerelle apprentissage</t>
  </si>
  <si>
    <t>En formation - qualifiante du PRQC</t>
  </si>
  <si>
    <t>En formation - Passerelle entreprise</t>
  </si>
  <si>
    <t>En formation - Retour formation initiale (EN)</t>
  </si>
  <si>
    <t>En formation - Autres formations hors EDI PPP</t>
  </si>
  <si>
    <t>Interruption de parcours - Abandon</t>
  </si>
  <si>
    <t>Interruption de parcours - Suspension</t>
  </si>
  <si>
    <t>Interruption de parcours - Déménagement</t>
  </si>
  <si>
    <t>Interruption de parcours - Problèmes financiers</t>
  </si>
  <si>
    <t>Sortie pour emploi - CDI</t>
  </si>
  <si>
    <t xml:space="preserve">Sortie pour emploi - CDD &lt; 6 mois </t>
  </si>
  <si>
    <t>Sortie pour emploi - CDD &gt; 6 mois</t>
  </si>
  <si>
    <t>Sortie pour emploi - Intérim</t>
  </si>
  <si>
    <t>Sortie pour emploi - Contrats aidés</t>
  </si>
  <si>
    <t>Sortie pour emploi - Contrat d'apprentissage</t>
  </si>
  <si>
    <t>Sortie pour emploi - Contrat de professionnalisation</t>
  </si>
  <si>
    <t>Sortie pour emploi - Emploi d'avenir</t>
  </si>
  <si>
    <t>Cercle 1
Nomme le dispositif de formation et identifie quelques actions</t>
  </si>
  <si>
    <t>Cercle 2
Interroge des acteurs pour mieux connaître et comprendre son parcours de formation</t>
  </si>
  <si>
    <t>Cercle 3
Explique ce qu’il fait, ce qu’il apprend dans la formation</t>
  </si>
  <si>
    <t>- Identifie quelques actions de formation</t>
  </si>
  <si>
    <t>- Formule des questions pour obtenir des précisions sur ce qu'il/elle peut faire pendant ou après de formation.</t>
  </si>
  <si>
    <t>- Décrit son activité.</t>
  </si>
  <si>
    <t>Se repérer dans son parcours de formation et parler de ses apprentissages</t>
  </si>
  <si>
    <t>Modules</t>
  </si>
  <si>
    <t>AXE 1 
Se repérer dans son parcours de formation et parler de ses apprentissages</t>
  </si>
  <si>
    <t>Illustrer ses points forts par des réalisations positives</t>
  </si>
  <si>
    <t>Faire le lien entre objectifs de formation et objectifs professionnels</t>
  </si>
  <si>
    <t>Comprendre la nécessité de son apprentissage</t>
  </si>
  <si>
    <t>Respecte les règles et s’interroge sur les codes implicites.</t>
  </si>
  <si>
    <t>Respecter les horaires, les rythmes de travail</t>
  </si>
  <si>
    <t>Mettre en pratique les principes de politesse et de respect des autres</t>
  </si>
  <si>
    <t>Les formules de base de politesse est une posture respectueuse sont utilisées.</t>
  </si>
  <si>
    <t xml:space="preserve">La tenue vestimentaire est conforme aux règles de sécurité et d'hygiène et adaptée à l'environnement professionnel de référence. </t>
  </si>
  <si>
    <t>Choisir et utiliser de manière adaptée les produits d'usage courant (papeterie, entretien…)</t>
  </si>
  <si>
    <t>Se situe et s’adapte à des cadres formels et/ou inconnus.</t>
  </si>
  <si>
    <t>Appliquer les règles de sécurité dans toute intervention</t>
  </si>
  <si>
    <t>Identifier un dysfonctionnement dans son périmètre d'activité ainsi que les risques associés s'il y a lieu</t>
  </si>
  <si>
    <t>Alerter les interlocuteurs concernés par les dysfonctionnements et les risques constatés</t>
  </si>
  <si>
    <t>Réagir de manière adaptée à une situation dangereuse</t>
  </si>
  <si>
    <t>Identifier le bon interlocuteur à alerter selon les situations les plus courantes</t>
  </si>
  <si>
    <t>Proposer des actions de nature à favoriser le développement durable</t>
  </si>
  <si>
    <t>Se protéger avec les équipements adéquats et selon les règles transmises</t>
  </si>
  <si>
    <t>Se positionne dans le monde du travail et/ou de la formation en intégrant les contraintes et les réalités.</t>
  </si>
  <si>
    <t>Les horaires et rythmes de travail sont identifiés et respectés. En cas d'aléas ou d'impossibilité de les appliquer, une information motivée est transmise.</t>
  </si>
  <si>
    <t>Analyser des situations simples, des relations, son environnement de travail</t>
  </si>
  <si>
    <t>Rechercher, traiter, transmettre des informations techniques simples</t>
  </si>
  <si>
    <t>Maîtriser les automatismes gestuels du métier</t>
  </si>
  <si>
    <t>Adopter les gestes et postures adaptés aux différentes situations afin d'éviter les douleurs et ménager son corps</t>
  </si>
  <si>
    <t>Solliciter une assistance</t>
  </si>
  <si>
    <t>Proposer des améliorations dans son champ d'activité</t>
  </si>
  <si>
    <t>Se renseigner sur les activités et les besoins de compétences associés à son projet professionnel</t>
  </si>
  <si>
    <t>Applique les opérations et les mesures dans des situations de calcul liées à son environnement.</t>
  </si>
  <si>
    <t>Parmi un ensemble d'objets de nature et de quantités variables, le nombre exact d'objets de chaque catégorie est déterminé.</t>
  </si>
  <si>
    <t>Comparer, classer, sérier</t>
  </si>
  <si>
    <t>Une liste de nombres, classée par ordre croissant (du plus petit au plus grand) est exacte.</t>
  </si>
  <si>
    <t>Utiliser les techniques élémentaires du calcul mental</t>
  </si>
  <si>
    <t>La valeur du résultat obtenu est logique vis-à-vis du calcul, des données de départ et du contexte. La cohérence des résultats obtenus est vérifiée.</t>
  </si>
  <si>
    <t>Choisit les raisonnements et les opérations adaptés pour répondre à des situations courantes.</t>
  </si>
  <si>
    <t>Réaliser un calcul proportionnel simple</t>
  </si>
  <si>
    <t>Comprendre et utiliser les pourcentages</t>
  </si>
  <si>
    <t>Utiliser les unités de temps</t>
  </si>
  <si>
    <t>La lecture de l'heure sur une pendule digitale ou à aiguille est correcte, les calculs (durée, conversion) sont exacts</t>
  </si>
  <si>
    <t>Utiliser les unités de mesures ainsi que les instruments de mesure</t>
  </si>
  <si>
    <t>Le langage mathématique de base est compris et utilisé de manière adaptée.</t>
  </si>
  <si>
    <t>Utiliser et comprendre des tableaux, des diagrammes, des graphiques</t>
  </si>
  <si>
    <t>Identifier les erreurs</t>
  </si>
  <si>
    <t>Les erreurs sont repérées et sont différenciées selon leur nature (erreur d'écriture des unités, d'opérations, de résultat, de signification des données, de représentation…)</t>
  </si>
  <si>
    <t>Les calculs à transmettre ou à effectuer sont restitués oralement dans un langage clair et précis.</t>
  </si>
  <si>
    <t>Adopte une attitude attentive pour travailler, peut aider les autres et accepte d’être aidé-e.</t>
  </si>
  <si>
    <t>Comprendre les missions de chaque membre du groupe</t>
  </si>
  <si>
    <t>Les missions de chaque membre du groupe sont identifiées et peuvent être expliquées.</t>
  </si>
  <si>
    <t>Réaliser des actions en prenant en compte leur impact sur l'équipe</t>
  </si>
  <si>
    <t>Prendre en considération les différents points de vue</t>
  </si>
  <si>
    <t>Les différents points de vue sont pris en compte ; leur reformulation en atteste.</t>
  </si>
  <si>
    <t>Apporter une contribution pour l'intérêt du groupe, dans le cadre de la mission à remplir</t>
  </si>
  <si>
    <t>Décrire par oral une situation professionnelle, un objet, un problème</t>
  </si>
  <si>
    <t>La description orale d'une situation professionnelle, d'un objet, ou d'un problème simple est compréhensible, correctement construite avec un vocabulaire adapté.</t>
  </si>
  <si>
    <t>Porter attention aux propos tenus</t>
  </si>
  <si>
    <t>Exprimer un propos en utilisant le lexique professionnel et approprié</t>
  </si>
  <si>
    <t>Le propos exprimé utilise le lexique professionnel approprié.</t>
  </si>
  <si>
    <t>Transmettre une information, une consigne avec le vocabulaire approprié</t>
  </si>
  <si>
    <t>Des informations et des consignes sont reformulées correctement.</t>
  </si>
  <si>
    <t>Les informations, consignes retranscrites nécessaires à l’activité sont comprises et transcrites de manière conforme.</t>
  </si>
  <si>
    <t>Adapte sa manière de communiquer à tout interlocuteur et dans toute situation liée à l’emploi.</t>
  </si>
  <si>
    <t>Identifier la nature et la fonction d'un document</t>
  </si>
  <si>
    <t>La nature et la fonction de chacun des documents sont précisément identifiées.</t>
  </si>
  <si>
    <t>- Comprend des textes informatifs sur des sujets liés à son projet et son parcours</t>
  </si>
  <si>
    <t>La formalisation écrite d’un message respecte la syntaxe (sujet, verbe, complément) d’une phrase simple.</t>
  </si>
  <si>
    <t>Lire et comprendre un planning de travail</t>
  </si>
  <si>
    <t>Renseigner correctement les horaires</t>
  </si>
  <si>
    <t>Les horaires (ex: de travail) sont transcrits sans erreur dans un formulaire ou sur un planning.</t>
  </si>
  <si>
    <t>Les réponses aux questions relatives à la lecture et à la compréhension d'un plan, d'une carte ou d'un schéma sont justes. Les informations utiles en sont extraites.</t>
  </si>
  <si>
    <t>La structure du document est identifiée et comprise.</t>
  </si>
  <si>
    <t>Lister par écrit des anomalies dans un document professionnel</t>
  </si>
  <si>
    <t>Récupérer l'essentiel d'un message en prise de notes</t>
  </si>
  <si>
    <t>Saisir et modifier un texte simple</t>
  </si>
  <si>
    <t>Le texte simple est saisi correctement en respectant majuscules/minuscules, accentuation, chiffres, paragraphes.</t>
  </si>
  <si>
    <t>Créer, écrire un courriel et l'envoyer</t>
  </si>
  <si>
    <t>Le vocabulaire professionnel utilisé correspond exactement à la situation professionnelle.</t>
  </si>
  <si>
    <t>Les différents matériels informatiques dans l'environnement de travail sont identifiés et nommés. Les différents éléments de base du poste de travail informatique sont repérés et leurs fonctions décrites.</t>
  </si>
  <si>
    <t>Mettre un ordinateur en marche, utiliser un clavier, une souris</t>
  </si>
  <si>
    <t>Le démarrage de l'ordinateur est effectué convenablement. La souris est utilisée correctement dans chacune de ses différentes fonctions (pointage, sélection, validation, glisser-déposer).</t>
  </si>
  <si>
    <t>L'imprimante est identifiée ; les paramètres d'impression sont réglés conformément aux attendus ; le document est imprimé correctement.</t>
  </si>
  <si>
    <t>Utilise accompagné-e les moyens informatiques et numériques en lien avec son projet</t>
  </si>
  <si>
    <t>Les fonctionnalités de base de traitement de texte, messagerie électronique et navigation internet sont repérées et utilisées.</t>
  </si>
  <si>
    <t>Les fichiers simples existants ou nouveaux sont ouverts correctement. Ils sont enregistrés et déplacés dans une arborescence cohérente.</t>
  </si>
  <si>
    <t>Le formulaire numérique est renseigné et enregistré correctement.</t>
  </si>
  <si>
    <t>Le navigateur internet est ouvert puis utilisé correctement.</t>
  </si>
  <si>
    <t>Enregistrer les informations</t>
  </si>
  <si>
    <t>La sélection, la copie et l'enregistrement d'une image, d'un texte ou d'un document sont réalisés correctement</t>
  </si>
  <si>
    <t>La connexion et la déconnexion à une messagerie sont réussies. Les différents dossiers d'une boîte aux lettres sont repérés et explicités (messages envoyés, reçus, supprimés, boîte d'envoi, brouillons, courriers indésirables…).</t>
  </si>
  <si>
    <t>Ouvrir et fermer un courriel ou un document attaché</t>
  </si>
  <si>
    <t>Le courriel ou le document attaché sont ouverts, lus puis fermés.</t>
  </si>
  <si>
    <t>La pièce-jointe reçue est ouverte correctement. L'emplacement de la pièce à joindre est repéré ; elle est insérée correctement dans le message.</t>
  </si>
  <si>
    <t>Les liens hypertexte et des zones interactives dans une page web sont identifiés correctement</t>
  </si>
  <si>
    <t>Utiliser un moteur de recherche</t>
  </si>
  <si>
    <t>Le moteur de recherche est lancé et utilisé correctement.</t>
  </si>
  <si>
    <t>Les services en ligne appropriés sont identifiés. La pertinence du service en ligne repéré est évaluée.</t>
  </si>
  <si>
    <t>Effectuer une requête</t>
  </si>
  <si>
    <t>Des sites pratiques ou d'informations liés à l'environnement professionnel sont identifiés et trouvés.</t>
  </si>
  <si>
    <t>- Décrit ou raconte, en face à face, un événement pour justifier un choix dans le cadre de son parcours.</t>
  </si>
  <si>
    <t>Se repérer dans son parcours et parler de ses apprentissages</t>
  </si>
  <si>
    <t>DOMAINES CLEA</t>
  </si>
  <si>
    <t>Critères d'évaluation</t>
  </si>
  <si>
    <t>Carte de compétences</t>
  </si>
  <si>
    <t>Domaine 1: Communiquer en Français</t>
  </si>
  <si>
    <t>cercle n°</t>
  </si>
  <si>
    <t>intitulé du cercle</t>
  </si>
  <si>
    <t>indicateur</t>
  </si>
  <si>
    <t>Communique en face à face, au téléphone et peut expliquer des choix.</t>
  </si>
  <si>
    <t xml:space="preserve">Sous domaine 3: Lire
</t>
  </si>
  <si>
    <t>Lire et comprendre un document usuel professionnel 
(lettres, consignes, notices...)</t>
  </si>
  <si>
    <t xml:space="preserve">Après lecture d'un document professionnel, les informations communiquées le concernant sont comprises. </t>
  </si>
  <si>
    <t>Comprend et remplit partiellement les écrits liés à son identité et son entrée en formation.</t>
  </si>
  <si>
    <t>Utiliser les informations d'un tableau à double entrées</t>
  </si>
  <si>
    <t xml:space="preserve"> 
Sous domaine 4: Ecrire</t>
  </si>
  <si>
    <t>Produire un message en respectant la construction d'une phrase simple</t>
  </si>
  <si>
    <t>Comprend des écrits nécessaires à son parcours.
Structure les écrits en relation.</t>
  </si>
  <si>
    <t xml:space="preserve">Ecrire un message en utlisant un vocabulaire professionnel </t>
  </si>
  <si>
    <t>Sous domaine 5 : Décrire - Formuler</t>
  </si>
  <si>
    <t xml:space="preserve">Une information ou une consigne est transmise sans être modifiée, ni interprétée, en utilisant le vocabulaire approprié. </t>
  </si>
  <si>
    <t>Expose ses activités de manière structurée, chronologique, dans des situations variées.</t>
  </si>
  <si>
    <t xml:space="preserve">Reformuler les informations et consignes </t>
  </si>
  <si>
    <t>Domaine 2 : Utiliser les règles de base de calcul et du raisonnement mathématiques</t>
  </si>
  <si>
    <t xml:space="preserve">Sous domaine 1 : Se préparer dans l'univers des nombres </t>
  </si>
  <si>
    <t>Compter et dénombrer</t>
  </si>
  <si>
    <t>Evaluer un ordre de grandeur</t>
  </si>
  <si>
    <t xml:space="preserve">Contrôler la cohérence des résultats obtenus </t>
  </si>
  <si>
    <t>Sous domaine 2 : Résoudre un problème mettant en jeu une ou plusieurs opérations</t>
  </si>
  <si>
    <t>Sous domaine 3 : Lire et calculer les unités de mesures de temps et des quantités</t>
  </si>
  <si>
    <t xml:space="preserve">Le sens de lecture de tableaux, de diagrammes, ou de graphiques est identifié ; la signification de leurs données est comprise. Les réponses aux questions relatives à ces représentations sont justes également </t>
  </si>
  <si>
    <t>Sous domaine 4 : Se repérer dans l'espace</t>
  </si>
  <si>
    <t>Lire un plan, une carte, un schéma, et en extraire des informations utiles</t>
  </si>
  <si>
    <t>Comprend et produit des écrits courts
Rédige des écrits courts liés à son projet avec aide</t>
  </si>
  <si>
    <t>Sous domaine 5 : Restituer oralement un raisonnement mathématique</t>
  </si>
  <si>
    <t>La reformulation d'un calcul exposé par quelqu'un d'autre est adaptée et présente les différentes étapes de ce calcul en reprenant les explications données sans interpréter ni modifier</t>
  </si>
  <si>
    <t>Domaine 3 : Utiliser les techniques usuelles de l'informations et de la communications numériques</t>
  </si>
  <si>
    <t>Sous domaine 1: Connaître son environnement et les fonctions de base pour utiliser un ordinateur</t>
  </si>
  <si>
    <t xml:space="preserve">Repérer et nommer dans son environnement de travail les différents éléments et lier à l'informatiques - machine numériques, systèmes d'arlames, ordinateurs... </t>
  </si>
  <si>
    <t>Utilise partiellement les moyens informatiques et numériques.</t>
  </si>
  <si>
    <t>Accéder aux fonctions de base : traitement de texte, messagerie electronique, navigation internet</t>
  </si>
  <si>
    <t xml:space="preserve">Sous domaine 2 : Saisir et mettre en forme du texte - gérer des documents </t>
  </si>
  <si>
    <t>savoir imprimer un document</t>
  </si>
  <si>
    <t>Sous domaine 3 : Se repérer dans l'environnement internet et effectuer une recherche</t>
  </si>
  <si>
    <t>Se repérer dans une page web</t>
  </si>
  <si>
    <t>Des mots clés adaptés au thème de la recherche sont utilisés. La pertinence des informations obtenues est appréciée. La requête est ré-évaluée si besoin</t>
  </si>
  <si>
    <t>Comprend des écrits variés liés à un emploi ou à une qualification
Les adapte.</t>
  </si>
  <si>
    <t>Analyser la nature des sites proposer par le moteur de recherche</t>
  </si>
  <si>
    <t>La nature des sites proposés (commercial, personnel, institutionnel) par le moteur de recherche est identifiée, comprise et explicitée correctement</t>
  </si>
  <si>
    <t xml:space="preserve">Savoir trouver des services en lignes </t>
  </si>
  <si>
    <t>Identifier les sites pratiques ou d'informations, liés à l'environnement professionnel</t>
  </si>
  <si>
    <t>Sous domaine 4 : Utiliser la fonction messagerie</t>
  </si>
  <si>
    <t>Un nouveau message ou une réponse à un message est envoyé à un ou plusieurs destinataires. Le corps du message est saisi correctement.</t>
  </si>
  <si>
    <t xml:space="preserve">Ouvrir , insérer une pièce jointe </t>
  </si>
  <si>
    <t>Domaine 4 : Travailler dans le cadre de règles définies d'un travail en équipe</t>
  </si>
  <si>
    <t>Sous domaine 1 : Respecter les règles de vie collective</t>
  </si>
  <si>
    <t>Identifier et appliquer les règles (règlement intérieur, procédures)</t>
  </si>
  <si>
    <t>Tenue vestimentaire adaptée à l'activité et au contexte professionnel</t>
  </si>
  <si>
    <t>Sous domaine 2 : Travailer en équipe</t>
  </si>
  <si>
    <t>L'impact de l'action réalisée sur celles menées par l'équipe est identifié et adapté.</t>
  </si>
  <si>
    <t>Sous domaine 3 : Contribuer dans un groupe</t>
  </si>
  <si>
    <t>Les objectifs de la mission sont intégrés et partagés. La contribution individuelle participe aux résultats collectifs attendus.</t>
  </si>
  <si>
    <t>Participe activement au travail collectif en variant sa place et son rôle dans le groupe
Peut être médiateur.</t>
  </si>
  <si>
    <t>S'impliquer dans des actions concrètes</t>
  </si>
  <si>
    <t>Sous domaine 4 : Communiquer</t>
  </si>
  <si>
    <t>Comprendre le périmètre et la place des interlocuteurs dans l'univers professionnel ( collègues, hiérarchiques, clients…)</t>
  </si>
  <si>
    <t xml:space="preserve">Communiquer en tenant compte des différents interlocuteurs </t>
  </si>
  <si>
    <t>Assimiler et transmettre les informations et consignes nécessaires à l'activité</t>
  </si>
  <si>
    <t>Domaine 5 : Travailler en autonomie et réaliser un objectif individuel</t>
  </si>
  <si>
    <t>Sous domaine 2 : Réaliser des objectifs individuels dans le cadre d'une action simple ou d'un projet</t>
  </si>
  <si>
    <t>Mettre en œuvre une action: Organiser son temps et planifier l'action - Identifier les principales étapes, les méthodes de travail adaptées, à utiliser - Identifier les principales priorités, contraintes et difficultés - Consulter</t>
  </si>
  <si>
    <t>Sous domaine 3 : Prendre des initiatives et être force de proposition</t>
  </si>
  <si>
    <t>Faire face à un aléa courant: Identifier un problème simple (dysfonctionnement…) - Metrre en place une solution adaptée à ses prérogatives</t>
  </si>
  <si>
    <t>Domaine 6: Apprendre à apprendre tout au long de la vie</t>
  </si>
  <si>
    <t>Sous domaine 1 : Accumuler de l'expérience et en tirer les leçons appropriées</t>
  </si>
  <si>
    <t>Formuler un projet professionnel réaliste</t>
  </si>
  <si>
    <t>Sous domaine 2 : Entretenir sa curiosité et sa motivation pour apprendre dans le champ professionnel</t>
  </si>
  <si>
    <t>Repérer les sources d'informations mobilisables au sein de son environnement</t>
  </si>
  <si>
    <t>Sous domaine 3 : Optimiser les conditions d'apprentissage (la théorie à la pratique professionnelle)</t>
  </si>
  <si>
    <t>Se concentrer dans la durée et stimuler sa mémoire (connaissances de quelques moyens appropriés favorisant ces dispositions)</t>
  </si>
  <si>
    <t>Domaine 7 :  Maitriser les gestes et postures et respecter des règles d'hygiène, de sécurité et environnementales élémentaires</t>
  </si>
  <si>
    <t>Sous domaine 1 : Respecter un règlement sécurité, hygiène, environnement, une procédure qualité</t>
  </si>
  <si>
    <t>Connaitre et expliciter les consignes et pictogrammes de sécurité</t>
  </si>
  <si>
    <t>Sous domaine 2: Avoir les bons gestes et reflexes afin d'éviter les risques</t>
  </si>
  <si>
    <t>Connaitre et appliquer les règles de déplacement de charges</t>
  </si>
  <si>
    <t>Sous domaine 3: Etre capable d'appliquer les gestes de premiers secours</t>
  </si>
  <si>
    <t>Sous domaine 4 : Contribuer à la préservation de l'environnement et aux économies d'énergie</t>
  </si>
  <si>
    <t>Appliquer les règles des déchets.  Respecter les règles élémentaires de recyclage</t>
  </si>
  <si>
    <t>Faire un usage optimal des installation et des équipements en termes d'économies d'énergie</t>
  </si>
  <si>
    <t>Id Critère CléA</t>
  </si>
  <si>
    <t>Axe Carte Compétences</t>
  </si>
  <si>
    <t>cercle carte compétences</t>
  </si>
  <si>
    <t>Id Carte compétence</t>
  </si>
  <si>
    <t>Clé</t>
  </si>
  <si>
    <t>SOCLE CléA</t>
  </si>
  <si>
    <t>SOUS-DOMAINES CLEA</t>
  </si>
  <si>
    <t>Sous domaine 1: Ecouter et comprendre</t>
  </si>
  <si>
    <t>Les informations essentielles (qui, quoi, où, quand, comment, combien, pourquoi) d’une situation simple décrite oralement sont comprises.</t>
  </si>
  <si>
    <t>Savoir poser une question pour comprendre</t>
  </si>
  <si>
    <t>La question posée oralement sollicite des informations complémentaires utiles à une meilleure compréhension.</t>
  </si>
  <si>
    <t>Sous domaine 2 : S'exprimer à l'oral</t>
  </si>
  <si>
    <t>La réponse à une question est appropriée, compréhensible, précise et formulée dans le registre de langue adapté.</t>
  </si>
  <si>
    <t>Dans une situation de débat, l’argumentation est construite (sélection et classement des arguments).</t>
  </si>
  <si>
    <t>Débattre de manière constructive</t>
  </si>
  <si>
    <t>Les techniques de communication sont adaptées : écoute, reformulation, relance, questionnement.</t>
  </si>
  <si>
    <t>Sous domaine 3: Lire</t>
  </si>
  <si>
    <t>Les informations essentielles (qui, quoi, où, quand, comment, combien, pourquoi) d’une situation communiquée (oralement ou par écrit) sont correctement retranscrites à l’écrit.</t>
  </si>
  <si>
    <t>Le principe de proportionnalité est compris et appliqué dans le cadre d’un calcul simple (application règle de 3 sur de petits nombres entiers, détermination d'un coefficient de proportionnalité).</t>
  </si>
  <si>
    <t>Résoudre un problème mettant en jeu une ou plusieurs des 4 opérations.</t>
  </si>
  <si>
    <t>Renseigner un formulaire numérique</t>
  </si>
  <si>
    <t>Utiliser un navigateur afin d'accèder à internet</t>
  </si>
  <si>
    <t>Les interlocuteurs (collègues, hiérarchiques, clients internes, externes…) sont identifiés selon leurs fonctions et missions.</t>
  </si>
  <si>
    <t>Sous domaine 1: Comprendre son environnement de travail</t>
  </si>
  <si>
    <t xml:space="preserve">Les caractéristiques de l'environnement de travail sont bien expliquées
L'analyse des situations est pertinente et complète </t>
  </si>
  <si>
    <t>Les informations nécessaires sont recherchées et collectées, le choix des informations traitées est pertinent.
Les messages transmis sont clairs et précis.</t>
  </si>
  <si>
    <t xml:space="preserve">Les objectifs déterminés sont pertinents.
Le plan d'action est clair et réaliste et les délais sont adaptés.
La démarche définie est adaptée à la nature de l'action ou du projet.
Les difficultés courantes sont correctement déterminées. </t>
  </si>
  <si>
    <t>Définit un projet réaliste et réalisable.</t>
  </si>
  <si>
    <t>Détermine la/les étape-s de mise en œuvre de son projet professionnel.</t>
  </si>
  <si>
    <t>Les informations utiles à l'activité sont recherchées. Les dysfonctionnements ou erreurs simples, aléas, sont correctement identifiés, expliqués et corrigés.</t>
  </si>
  <si>
    <t>Mobilise des ressources de façon autonome pour gérer les imprévus,</t>
  </si>
  <si>
    <t>Analyse ses premières expériences professionnelles.</t>
  </si>
  <si>
    <t>Des exemples d'améliorations pouvant être apportées sont décrits.</t>
  </si>
  <si>
    <t>Les atouts et axes de progrès sont identifiés.</t>
  </si>
  <si>
    <t>Explique ce qu’il fait, ce qu’il apprend</t>
  </si>
  <si>
    <t xml:space="preserve">Les points forts sont identifiés et illustrés par des réalisations.  </t>
  </si>
  <si>
    <t>Interroge des acteurs pour mieux connaître et comprendre son parcours.</t>
  </si>
  <si>
    <t>Comprendre le contenu d'un CV pour savoir l'élaborer et le mettre à jour.</t>
  </si>
  <si>
    <t>Le projet professionnel est établi. Il est cohérent avec le profil de la personne.</t>
  </si>
  <si>
    <t>Les informations en cohérence avec le projet professionnel sont extraites et sélectionnées. Les coordonnées associées éventuelles sont recensées pour établir un plan d'action : actions concrètes à mener.</t>
  </si>
  <si>
    <t xml:space="preserve">Les besoins éventuels de formation en lien avec le projet professionnel sont identifiés.  </t>
  </si>
  <si>
    <t>Les exigences de qualité sont exprimées.</t>
  </si>
  <si>
    <t>Argumente et relie les objectifs entre son parcours et son projet.</t>
  </si>
  <si>
    <t xml:space="preserve">Les messages clés sont identifiés après écoute dun texte. </t>
  </si>
  <si>
    <t>Varie les façons de présenter ses activités selon son intention, l’objet et l’interlocuteur.</t>
  </si>
  <si>
    <t>Identifie quelques règles liées à sa formation et à son statut.</t>
  </si>
  <si>
    <t>Appliquer un règlement, une procédure en matière d'hygiène, de sécurité, de qualité et d'environnement</t>
  </si>
  <si>
    <t>Les règles et procédures en matière d'hygiène, de sécurité, de qualité et de respect de l'environnement qui doivent être respectées sur le lieu de travail sont connues.</t>
  </si>
  <si>
    <t>Expliciter les gestes à mettre en oeuvre pour éviter les risques</t>
  </si>
  <si>
    <t>Les gestes et postures à adopter sont connus et justifiés selon chaque situation, y compris pour déplacer des charges. Les risques et conséquences physiques sont connus.</t>
  </si>
  <si>
    <t>Les équipements de protection sont identifiés. Leur usage est justifié et conforme aux règles transmises.</t>
  </si>
  <si>
    <t>Se confronte au monde professionnel et aux métiers visés.</t>
  </si>
  <si>
    <t>Les règles de déplacement sont connues et appliquées.</t>
  </si>
  <si>
    <t>Connaître les principaux reflexes de premiers secours (sécurisation du lieu de l'accident, appréciation de l'état de la/ les victime(s), appel des secours).</t>
  </si>
  <si>
    <t>Les bons reflexes à appliquer dans une situation de danger sont explicités.</t>
  </si>
  <si>
    <t>Les situations dangereuses relatives à son activité sont identifiées et  la chronologie des reflexes de premiers secours appliqués est adaptée à des situations types.</t>
  </si>
  <si>
    <t>L'interlocuteur pertinent à alerter est identifié et contacté.</t>
  </si>
  <si>
    <t>Les consignes requises par son activité, relatives à la gestion des déchets et au recyclage, sont connues et appliquées.</t>
  </si>
  <si>
    <t>Les sources d'économies d'énergie pour les équipements/installations relatives à son activité sont connues. Les attitudes et comportements attendus sont mis en œuvre.</t>
  </si>
  <si>
    <t xml:space="preserve">Des bons reflexes pour limiter la consommation des produits d'usage courants sont explicités. </t>
  </si>
  <si>
    <t xml:space="preserve">Des exemples d'actions visant à favoriser le développement durable sont donnés et justifiés. </t>
  </si>
  <si>
    <t>Argumenter son point de vue</t>
  </si>
  <si>
    <t>Acquise ?</t>
  </si>
  <si>
    <t>Répondre à une question à partir d’un exposé (oral ou écrit) simple</t>
  </si>
  <si>
    <t>Verifier la conformité des informations d'un document par comparaison avec le document original</t>
  </si>
  <si>
    <t>Les erreurs sont repérées entre le document original et son double modifié.</t>
  </si>
  <si>
    <t>Les réponses apportées aux questions relatives à la lecture et la compréhension d'un tableau à double entrée (de nombres ou de textes) sont exactes. Les informations contenues dans un tableau à double entrée sont correctement utilisées.</t>
  </si>
  <si>
    <t>Rendre compte par écrit conformément à l'objectif visé (renseigner un formulaire simple, administratif, rédiger un compte-rendu d'activité journalière)</t>
  </si>
  <si>
    <t>Le document produit ou rempli est correct, conformément à l'objectif visé.</t>
  </si>
  <si>
    <t>Des anomalies dans un document professionnel sont repérées et et notifiées par écrit par écrit.</t>
  </si>
  <si>
    <t>Décrire par écrit une situation professionnelle, un objet, un problème</t>
  </si>
  <si>
    <t>La présentation écrite d'une situation professionnelle, d'un objet ou d'un problème est formalisée en des termes simples, en une description la plus complète et compréhensible, avec une orthographe et une syntaxe correctes permettant sa compréhension par le lecteur.</t>
  </si>
  <si>
    <t>Réaliser les 4 opérations à la main ou avec une calculette</t>
  </si>
  <si>
    <t>Le résultat d’un calcul simple réalisé à la main (nombres entiers) ou à la calculette (nombres décimaux) est exact.</t>
  </si>
  <si>
    <t>Des exemples d'ordre de grandeur (centaine/millier/million/milliard, gramme / kilogramme / tonne, etc.) sont compris et expliqués.</t>
  </si>
  <si>
    <t>Les techniques élémentaires du calcul mental sont utilisées pour effectuer correctement des opérations simples (multiplications ou divisions par 2 et 3,  additions ou soustractions de deux nombres entiers inférieurs à 100, multiplications ou divisions de nombres décimaux ou entiers avec des nombres multiples de 10).</t>
  </si>
  <si>
    <t>Le raisonnement choisi pour résoudre un problème utilise la ou les bonne(s) opération(s) : addition, soustraction, division, multiplication.
Le calcul réalisé à partir de petits nombres entiers, simple ou combiné, produit un résultat exact.</t>
  </si>
  <si>
    <t>L'identification d'un pourcentage (par exemple 10%; 0,1; 10/100)  et sa signification sont maîtrisées ; son utilisation dans les calculs est adaptée. Le résultat est exact.</t>
  </si>
  <si>
    <t>Un planning de travail est lu et compris (identification d'horaires, calculs simples de durées).</t>
  </si>
  <si>
    <t>Les 3 types d’unités de mesures (longueur, masse, capacité) ainsi que les instruments de mesure associés sont identifiés correctement. Les conversions effectuées (à l'aide d'un tableau de conversion) sont exactes.</t>
  </si>
  <si>
    <t>Effectuer des calculs simples de périmètres et surfaces (carré, rectangle, triangle, cercle), et volumes (cube, parallépipède rectangle, cylindre, sphère)</t>
  </si>
  <si>
    <t>A partir de la formule, les calculs simples de périmètres, de surfaces et de volumes sont exacts.</t>
  </si>
  <si>
    <t>Reformuler un calcul  (opérations sur des nombres entiers) exposé par quelqu'un d'autre</t>
  </si>
  <si>
    <t>Transmettre ses calculs ou les calculs à effectuer (opérations sur des nombres entiers)</t>
  </si>
  <si>
    <t>Employer un langage mathématiques de base (vocabulaire courant pour les compétences mathématiques de CléA)</t>
  </si>
  <si>
    <t>Comprendre la structure du document (par exemple pour une lettre : bloc adresse, date, objet, corps du texte, signature ; un message : adresse courriel, objet, corps du message, signature; une page internet : adresse, contenu, liens)</t>
  </si>
  <si>
    <t>Créer, enregistrer, déplacer des fichiers simple</t>
  </si>
  <si>
    <t>Utiliser et gérer une messagerie et un fichier contacts sur un support numérique (ordinateur, smartphone, tablette, etc.)</t>
  </si>
  <si>
    <t>Les règles mises à disposition sont identifiées et appliquées. Leur reformulation est conforme aux attendus. Les enjeux de leur application sont explicités.</t>
  </si>
  <si>
    <t>Des actions visibles, mesurables et quantifiables sont décrites et leurs moyens de mise en œuvre explicités.</t>
  </si>
  <si>
    <t>L'expression écrite et orale est adaptée aux différents interlocuteurs, le mode de communication le plus adapté est choisi.</t>
  </si>
  <si>
    <t>Les personnes ressources à consulter sont identifiées et sont mises à contribution à bon escient.</t>
  </si>
  <si>
    <t>Dresser oralement un bilan des résultats de l'action</t>
  </si>
  <si>
    <t>L'action ou le projet est mené à terme ; les critères de réussite atteints sont explicités ou les écarts sont expliqués.</t>
  </si>
  <si>
    <t>Aller chercher des informations, consulter les ressources à disposition.</t>
  </si>
  <si>
    <t>Les problèmes courants sont identifiés, analysés et résolus dans un délai adapté. Des actions adaptées sont initiées (alerter le bon interlocuteur, corriger le dysfonctionnement). Les délais de résolution sont pris en compte.</t>
  </si>
  <si>
    <t>Identifier ses principaux atouts (connaissances, compétences, etc.) acquis de manière formelle et informelle et ses axes de progrès</t>
  </si>
  <si>
    <t>La valeur ajoutée d'une démarche d'apprentissage et ses objectifs sont clairement appréhendés et compris.</t>
  </si>
  <si>
    <t>La structure générale d'un CV selon une liste d’informations pré-requises non exhaustives (professionnelles et personnelles) est explicitée.</t>
  </si>
  <si>
    <t xml:space="preserve">En cohérence avec son projet, son métier et/ou son environnement, une liste des sites internet adéquats est établie. Les ressources mobilisables (personnes, lieux physiques, etc.) sont identifiées. </t>
  </si>
  <si>
    <t>Se donner des exigences de qualité en termes de compétences à acquérir ou de formation.</t>
  </si>
  <si>
    <t>A partir de ses objectifs d'apprentissage, identifier sa progression et ses acquisitions</t>
  </si>
  <si>
    <t>Un état des lieux retrace le parcours établi, depuis la situation de départ, les progrès réalisés, les acquisitions à l'instant T et le chemin restant à parcourir. Des exemples concrets sont fournis.</t>
  </si>
  <si>
    <t>Les consignes de sécurité sont expliquées et comprises. Les pictogrammes de sécurité sont désignés selon leur signification.</t>
  </si>
  <si>
    <t>Les attitudes et comportements adaptés à son environnement sont explicités.</t>
  </si>
  <si>
    <t>Des dysfonctionnements dans son périmètre d’activité sont identifiés et les risques encourus connus.</t>
  </si>
  <si>
    <t>Les interlocuteurs pertinents à alerter en cas de dysfonctionnements et de risques constatés sont identifiés. Le réflexe d'alerte est acquis. Les principales procédures d'alerte sont connues.</t>
  </si>
  <si>
    <t>Acquise au positionnement initial  ?</t>
  </si>
  <si>
    <t>Acquise au positionnement intermédiaire  ?</t>
  </si>
  <si>
    <t>Acquise au positionnement final ?</t>
  </si>
  <si>
    <t>Table de  conversion  carte de Compétences =&gt; CléA</t>
  </si>
  <si>
    <t>Date évaluation :</t>
  </si>
  <si>
    <t xml:space="preserve">L'application des apprentissages dans les pratiques professionnelles est illustrée par des exemples concrets
Les besoins éventuels de formation en lien avec le projet professionnel sont identifiés.  </t>
  </si>
  <si>
    <t>-Liste et précise différents types d'exigence liés à un ou des métiers (tâche, environnement, codes,,,)</t>
  </si>
  <si>
    <t>Se confronte au monde professionnel</t>
  </si>
  <si>
    <t>Explique à son entourage les cadres d'un environnement professionnel/et ou de formation</t>
  </si>
  <si>
    <t>Vérifier la conformité des informations d'un document par comparaison avec le document original</t>
  </si>
  <si>
    <t>Un compte-rendu, formulaire simple est complété correctement conformément à l'objectif fixé.</t>
  </si>
  <si>
    <t>Mettre en œuvre une action: Organiser son temps et planifier l'action - Identifier les principales étapes, les méthodes de travail adaptées, à utiliser - Identifier les principales priorités, contraintes et difficultés</t>
  </si>
  <si>
    <t xml:space="preserve">Mettre en œuvre une action: Organiser son temps et planifier l'action - Identifier les principales étapes, les méthodes de travail adaptées, à utiliser - Identifier les principales priorités, contraintes et difficultés </t>
  </si>
  <si>
    <t xml:space="preserve">Les bons reflexes pour limiter la consommation des produits d'usage courants sont explicités. </t>
  </si>
  <si>
    <t>Domaine 6 : Apprendre à apprendre tout au long de la vie</t>
  </si>
  <si>
    <t>Domaine 7 : Maitriser les gestes et les postures et respecter d'hygiène, de sécurité et environnementales</t>
  </si>
  <si>
    <t xml:space="preserve"> Sous domaine 4: Ecrire</t>
  </si>
  <si>
    <t>Sous domaine 3 : Lire</t>
  </si>
  <si>
    <t>Sous domaine 4 : Ecrire</t>
  </si>
  <si>
    <t>Sous domaine 4: Ecrire</t>
  </si>
  <si>
    <t>Pré validé</t>
  </si>
  <si>
    <r>
      <t xml:space="preserve">Edition des compétences </t>
    </r>
    <r>
      <rPr>
        <b/>
        <sz val="12"/>
        <color indexed="10"/>
        <rFont val="Arial"/>
        <family val="2"/>
      </rPr>
      <t xml:space="preserve">CléA </t>
    </r>
    <r>
      <rPr>
        <b/>
        <sz val="12"/>
        <rFont val="Arial"/>
        <family val="2"/>
      </rPr>
      <t>prévalidées au positionnement initial</t>
    </r>
  </si>
  <si>
    <r>
      <t xml:space="preserve">Edition des compétences </t>
    </r>
    <r>
      <rPr>
        <b/>
        <sz val="12"/>
        <color indexed="10"/>
        <rFont val="Arial"/>
        <family val="2"/>
      </rPr>
      <t xml:space="preserve">CléA </t>
    </r>
    <r>
      <rPr>
        <b/>
        <sz val="12"/>
        <rFont val="Arial"/>
        <family val="2"/>
      </rPr>
      <t>prévalidées au positionnement intermédiaire</t>
    </r>
  </si>
  <si>
    <t>Durée en nombre de semaines</t>
  </si>
  <si>
    <t>Stage en entreprise intermédiaire</t>
  </si>
  <si>
    <t>Nb d'heures réalisées en centre final</t>
  </si>
  <si>
    <t>Nb d'heures réalisées en centre intermédiaire</t>
  </si>
  <si>
    <t>Stages en entreprise final</t>
  </si>
  <si>
    <t>Domaine prévalidé ?</t>
  </si>
  <si>
    <t xml:space="preserve">Sous-Domaine prévalidé </t>
  </si>
  <si>
    <t>Prévalidé</t>
  </si>
  <si>
    <t xml:space="preserve">Prévalidé </t>
  </si>
  <si>
    <t>Compétences de Base Professionnelles</t>
  </si>
  <si>
    <t>Ateliers spécifiques mis en place par le centre de formation</t>
  </si>
  <si>
    <t>Date effective de sortie de formation</t>
  </si>
  <si>
    <t>Commentaires sas intermédiaire axe 9</t>
  </si>
  <si>
    <t>Commentaires sas initial axe 9</t>
  </si>
  <si>
    <t>Commentaires sas final axe 9</t>
  </si>
  <si>
    <t>Commentaires sas initial 
AXE 3</t>
  </si>
  <si>
    <t>Identifiant SAFIR du stagiaire :</t>
  </si>
  <si>
    <t>AXE 2
Se repérer et respecter les règlements, les codes sociaux</t>
  </si>
  <si>
    <t>AXE 1
Se repérer dans son parcours et parler de ses apprentissages</t>
  </si>
  <si>
    <t>AXE 3
S’identifier à un ou des métiers</t>
  </si>
  <si>
    <t>AXE 4
Créer les conditions favorables à la réussite de son projet</t>
  </si>
  <si>
    <t>AXE 5
Construire son projet professionnel</t>
  </si>
  <si>
    <t>AXE 6
Mobiliser ses compétences mathématiques</t>
  </si>
  <si>
    <t>AXE 7
Organiser et planifier son intégration professionnelle</t>
  </si>
  <si>
    <t>AXE 8
Travailler en groupe et en équipe</t>
  </si>
  <si>
    <t>AXE 9
Mettre en avant ses compétences et les adapter à différentes situations, à l’oral</t>
  </si>
  <si>
    <t>AXE 10
Communiquer à l’oral dans le monde professionnel</t>
  </si>
  <si>
    <t>AXE 11
Communique à l’écrit dans le monde professionnel</t>
  </si>
  <si>
    <t>AXE 12
Utiliser les ressources informatiques et numériques</t>
  </si>
  <si>
    <t>Date de transmission de l'annexe 1 au conseiller (orienteur)</t>
  </si>
  <si>
    <t>Nom / tél  du conseiller (orienteur)</t>
  </si>
  <si>
    <t>Date de transmission de l'annexe 3 au conseiller (orienteur)</t>
  </si>
  <si>
    <t xml:space="preserve">Comprend des écrits nécessaires à son parcours.
Structure les écrits en relation. </t>
  </si>
  <si>
    <t>Parcours A</t>
  </si>
  <si>
    <t>Parcours B</t>
  </si>
  <si>
    <t>Parcours C</t>
  </si>
  <si>
    <r>
      <t xml:space="preserve">Nom / tél de </t>
    </r>
    <r>
      <rPr>
        <sz val="10"/>
        <rFont val="Arial"/>
        <family val="2"/>
      </rPr>
      <t>l'organisme de formation CBP</t>
    </r>
  </si>
  <si>
    <t>Nom / tél du référent évaluation</t>
  </si>
  <si>
    <t>* additionner ou soustraire au volume global envisagé les heures ajoutées ou déduites, suite au constat de l'évaluation intermédiaire.</t>
  </si>
  <si>
    <r>
      <t>Date prévue de l'évaluation</t>
    </r>
    <r>
      <rPr>
        <b/>
        <sz val="10"/>
        <color indexed="10"/>
        <rFont val="Arial"/>
        <family val="2"/>
      </rPr>
      <t xml:space="preserve"> intermédiaire</t>
    </r>
  </si>
  <si>
    <t>Nom / tél de l'organisme CBP</t>
  </si>
  <si>
    <t>Plateau technique</t>
  </si>
  <si>
    <r>
      <t>Date prévue de l'évalation</t>
    </r>
    <r>
      <rPr>
        <b/>
        <sz val="10"/>
        <color indexed="10"/>
        <rFont val="Arial"/>
        <family val="2"/>
      </rPr>
      <t xml:space="preserve"> finale</t>
    </r>
  </si>
  <si>
    <t xml:space="preserve">                                  Plateaux techniques</t>
  </si>
  <si>
    <t>Nom / tél de l'organisme de formation CBP</t>
  </si>
  <si>
    <t xml:space="preserve">Nom / tél du référent évaluation </t>
  </si>
  <si>
    <t>Organisme évaluateur :</t>
  </si>
  <si>
    <t xml:space="preserve">Référent évaluation : </t>
  </si>
  <si>
    <t>Organisme assurant l'évaluation :</t>
  </si>
  <si>
    <t>Nom du référent évaluation du parcours :</t>
  </si>
  <si>
    <t>Compétences de base professionnelles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</si>
</sst>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2" x14ac:knownFonts="1">
    <font>
      <sz val="10"/>
      <name val="Arial"/>
    </font>
    <font>
      <sz val="10"/>
      <name val="Arial"/>
      <family val="2"/>
    </font>
    <font>
      <sz val="10"/>
      <name val="Arial"/>
      <family val="2"/>
    </font>
    <font>
      <sz val="10"/>
      <name val="Arial"/>
      <family val="2"/>
    </font>
    <font>
      <sz val="12"/>
      <name val="Arial"/>
      <family val="2"/>
    </font>
    <font>
      <sz val="12"/>
      <name val="Arial"/>
      <family val="2"/>
    </font>
    <font>
      <sz val="10"/>
      <name val="Arial"/>
      <family val="2"/>
    </font>
    <font>
      <sz val="10"/>
      <color indexed="9"/>
      <name val="Arial"/>
      <family val="2"/>
    </font>
    <font>
      <b/>
      <sz val="10"/>
      <name val="Arial"/>
      <family val="2"/>
    </font>
    <font>
      <sz val="8"/>
      <name val="Arial"/>
      <family val="2"/>
    </font>
    <font>
      <b/>
      <sz val="12"/>
      <name val="Arial"/>
      <family val="2"/>
    </font>
    <font>
      <sz val="10"/>
      <name val="Arial"/>
      <family val="2"/>
    </font>
    <font>
      <sz val="12"/>
      <name val="Arial"/>
      <family val="2"/>
    </font>
    <font>
      <sz val="12"/>
      <name val="Arial"/>
      <family val="2"/>
    </font>
    <font>
      <sz val="10"/>
      <name val="Arial"/>
      <family val="2"/>
    </font>
    <font>
      <sz val="10"/>
      <name val="Arial"/>
      <family val="2"/>
    </font>
    <font>
      <sz val="11"/>
      <name val="Arial"/>
      <family val="2"/>
    </font>
    <font>
      <b/>
      <sz val="11"/>
      <name val="Arial"/>
      <family val="2"/>
    </font>
    <font>
      <b/>
      <sz val="10"/>
      <color indexed="10"/>
      <name val="Arial"/>
      <family val="2"/>
    </font>
    <font>
      <b/>
      <sz val="12"/>
      <color indexed="10"/>
      <name val="Arial"/>
      <family val="2"/>
    </font>
    <font>
      <u/>
      <sz val="10"/>
      <color indexed="12"/>
      <name val="Arial"/>
      <family val="2"/>
    </font>
    <font>
      <b/>
      <sz val="12"/>
      <name val="Arial"/>
      <family val="2"/>
    </font>
    <font>
      <sz val="14"/>
      <name val="Arial"/>
      <family val="2"/>
    </font>
    <font>
      <b/>
      <sz val="14"/>
      <name val="Arial"/>
      <family val="2"/>
    </font>
    <font>
      <u/>
      <sz val="10"/>
      <name val="Arial"/>
      <family val="2"/>
    </font>
    <font>
      <sz val="12"/>
      <color indexed="10"/>
      <name val="Arial"/>
      <family val="2"/>
    </font>
    <font>
      <b/>
      <sz val="10"/>
      <color indexed="9"/>
      <name val="Arial"/>
      <family val="2"/>
    </font>
    <font>
      <sz val="10"/>
      <name val="Arial"/>
      <family val="2"/>
    </font>
    <font>
      <sz val="12"/>
      <color indexed="9"/>
      <name val="Arial"/>
      <family val="2"/>
    </font>
    <font>
      <b/>
      <sz val="9"/>
      <name val="Arial"/>
      <family val="2"/>
    </font>
    <font>
      <sz val="12"/>
      <color rgb="FFFF0000"/>
      <name val="Arial"/>
      <family val="2"/>
    </font>
    <font>
      <sz val="10"/>
      <color rgb="FF92D050"/>
      <name val="Arial"/>
      <family val="2"/>
    </font>
    <font>
      <b/>
      <sz val="10"/>
      <color rgb="FF92D050"/>
      <name val="Arial"/>
      <family val="2"/>
    </font>
    <font>
      <sz val="12"/>
      <color rgb="FF92D050"/>
      <name val="Arial"/>
      <family val="2"/>
    </font>
    <font>
      <b/>
      <sz val="10"/>
      <color theme="1"/>
      <name val="Arial"/>
      <family val="2"/>
    </font>
    <font>
      <sz val="10"/>
      <color theme="4" tint="-0.249977111117893"/>
      <name val="Arial"/>
      <family val="2"/>
    </font>
    <font>
      <b/>
      <sz val="10"/>
      <color theme="3"/>
      <name val="Arial"/>
      <family val="2"/>
    </font>
    <font>
      <sz val="8"/>
      <color rgb="FF000000"/>
      <name val="Tahoma"/>
      <family val="2"/>
    </font>
    <font>
      <sz val="10"/>
      <color rgb="FF000000"/>
      <name val="Arial"/>
      <family val="2"/>
    </font>
    <font>
      <sz val="11"/>
      <name val="Calibri"/>
      <family val="2"/>
    </font>
    <font>
      <sz val="10"/>
      <color theme="1"/>
      <name val="Arial"/>
      <family val="2"/>
    </font>
    <font>
      <sz val="14"/>
      <color theme="1"/>
      <name val="Arial"/>
      <family val="2"/>
    </font>
  </fonts>
  <fills count="1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66FFFF"/>
        <bgColor indexed="64"/>
      </patternFill>
    </fill>
    <fill>
      <patternFill patternType="solid">
        <fgColor theme="0" tint="-0.14999847407452621"/>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ck">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20" fillId="0" borderId="0" applyNumberFormat="0" applyFill="0" applyBorder="0" applyAlignment="0" applyProtection="0">
      <alignment vertical="top"/>
      <protection locked="0"/>
    </xf>
  </cellStyleXfs>
  <cellXfs count="842">
    <xf numFmtId="0" fontId="0" fillId="0" borderId="0" xfId="0"/>
    <xf numFmtId="0" fontId="0" fillId="0" borderId="0" xfId="0" applyAlignment="1">
      <alignment vertical="top"/>
    </xf>
    <xf numFmtId="0" fontId="10" fillId="0" borderId="0" xfId="0" applyFont="1" applyAlignment="1">
      <alignment horizontal="center" vertical="center"/>
    </xf>
    <xf numFmtId="0" fontId="12" fillId="0" borderId="0" xfId="0" applyFont="1"/>
    <xf numFmtId="0" fontId="13" fillId="0" borderId="0" xfId="0" applyFont="1"/>
    <xf numFmtId="0" fontId="0" fillId="0" borderId="1" xfId="0" applyBorder="1" applyAlignment="1">
      <alignment vertical="center"/>
    </xf>
    <xf numFmtId="0" fontId="0" fillId="0" borderId="2" xfId="0"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0" fillId="0" borderId="0" xfId="0" applyBorder="1" applyAlignment="1">
      <alignment vertical="center"/>
    </xf>
    <xf numFmtId="0" fontId="11" fillId="0" borderId="4" xfId="0" applyFont="1" applyBorder="1" applyAlignment="1">
      <alignment vertical="center"/>
    </xf>
    <xf numFmtId="0" fontId="0" fillId="0" borderId="5" xfId="0" applyBorder="1" applyAlignment="1">
      <alignment vertical="center"/>
    </xf>
    <xf numFmtId="0" fontId="0" fillId="0" borderId="6" xfId="0" applyBorder="1"/>
    <xf numFmtId="0" fontId="11" fillId="0" borderId="7" xfId="0" applyFont="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0" fillId="0" borderId="0" xfId="0" applyBorder="1" applyAlignment="1">
      <alignment wrapText="1"/>
    </xf>
    <xf numFmtId="0" fontId="11" fillId="0" borderId="0" xfId="0" applyFont="1"/>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1" fillId="0" borderId="12" xfId="0" applyFont="1" applyBorder="1" applyAlignment="1">
      <alignment vertical="top" wrapText="1"/>
    </xf>
    <xf numFmtId="0" fontId="10" fillId="0" borderId="0" xfId="0" applyFont="1" applyAlignment="1">
      <alignment vertical="top"/>
    </xf>
    <xf numFmtId="0" fontId="11" fillId="0" borderId="0" xfId="0" applyFont="1" applyAlignment="1">
      <alignment vertical="top"/>
    </xf>
    <xf numFmtId="0" fontId="0" fillId="0" borderId="10" xfId="0" applyBorder="1" applyAlignment="1">
      <alignment vertical="top" wrapText="1"/>
    </xf>
    <xf numFmtId="0" fontId="0" fillId="0" borderId="13"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2" fontId="11" fillId="0" borderId="10" xfId="0" applyNumberFormat="1"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14" fontId="0" fillId="0" borderId="5" xfId="0" applyNumberFormat="1" applyBorder="1" applyAlignment="1">
      <alignment horizontal="left" vertical="center"/>
    </xf>
    <xf numFmtId="0" fontId="0" fillId="0" borderId="15" xfId="0" applyFill="1" applyBorder="1" applyAlignment="1" applyProtection="1">
      <alignment horizontal="center" vertical="top" wrapText="1"/>
    </xf>
    <xf numFmtId="0" fontId="0" fillId="0" borderId="16" xfId="0" applyFill="1" applyBorder="1" applyAlignment="1" applyProtection="1">
      <alignment horizontal="center" vertical="top" wrapText="1"/>
    </xf>
    <xf numFmtId="0" fontId="0" fillId="2" borderId="17" xfId="0" applyFill="1" applyBorder="1" applyAlignment="1" applyProtection="1">
      <alignment horizontal="center" vertical="top"/>
      <protection locked="0"/>
    </xf>
    <xf numFmtId="0" fontId="0" fillId="2" borderId="18" xfId="0" applyFill="1" applyBorder="1" applyAlignment="1" applyProtection="1">
      <alignment horizontal="center" vertical="top"/>
      <protection locked="0"/>
    </xf>
    <xf numFmtId="0" fontId="0" fillId="0" borderId="2"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2" borderId="20" xfId="0" applyFill="1" applyBorder="1" applyAlignment="1" applyProtection="1">
      <alignment horizontal="center" vertical="top"/>
      <protection locked="0"/>
    </xf>
    <xf numFmtId="0" fontId="0" fillId="2" borderId="21" xfId="0" applyFill="1" applyBorder="1" applyAlignment="1" applyProtection="1">
      <alignment horizontal="center" vertical="top"/>
      <protection locked="0"/>
    </xf>
    <xf numFmtId="0" fontId="0" fillId="2" borderId="22"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17" xfId="0" applyFill="1" applyBorder="1" applyAlignment="1" applyProtection="1">
      <alignment horizontal="center" vertical="top"/>
    </xf>
    <xf numFmtId="0" fontId="0" fillId="2" borderId="18" xfId="0" applyFill="1" applyBorder="1" applyAlignment="1" applyProtection="1">
      <alignment horizontal="center" vertical="top"/>
    </xf>
    <xf numFmtId="0" fontId="0" fillId="2" borderId="20" xfId="0" applyFill="1" applyBorder="1" applyAlignment="1" applyProtection="1">
      <alignment horizontal="center" vertical="top"/>
    </xf>
    <xf numFmtId="0" fontId="0" fillId="0" borderId="0" xfId="0" applyBorder="1" applyAlignment="1">
      <alignment horizontal="left" vertical="center"/>
    </xf>
    <xf numFmtId="0" fontId="0" fillId="0" borderId="23" xfId="0" applyBorder="1" applyAlignment="1">
      <alignment horizontal="left"/>
    </xf>
    <xf numFmtId="0" fontId="11" fillId="0" borderId="5" xfId="0" applyFont="1" applyBorder="1" applyAlignment="1">
      <alignment vertical="center"/>
    </xf>
    <xf numFmtId="0" fontId="0" fillId="0" borderId="6" xfId="0" applyBorder="1" applyAlignment="1">
      <alignment horizontal="left"/>
    </xf>
    <xf numFmtId="0" fontId="0" fillId="0" borderId="0" xfId="0" applyAlignment="1" applyProtection="1">
      <alignment vertical="top"/>
    </xf>
    <xf numFmtId="2" fontId="0" fillId="0" borderId="0" xfId="0" applyNumberFormat="1" applyAlignment="1" applyProtection="1">
      <alignment vertical="top"/>
    </xf>
    <xf numFmtId="0" fontId="16" fillId="0" borderId="0" xfId="0" applyFont="1" applyAlignment="1" applyProtection="1">
      <alignment vertical="top"/>
    </xf>
    <xf numFmtId="0" fontId="0" fillId="0" borderId="0" xfId="0" applyAlignment="1" applyProtection="1">
      <alignment horizontal="center"/>
    </xf>
    <xf numFmtId="0" fontId="0" fillId="0" borderId="0" xfId="0" applyProtection="1"/>
    <xf numFmtId="2" fontId="13" fillId="0" borderId="0" xfId="0" applyNumberFormat="1" applyFont="1" applyAlignment="1" applyProtection="1">
      <alignment horizontal="center" vertical="center" wrapText="1"/>
    </xf>
    <xf numFmtId="0" fontId="8" fillId="0" borderId="0" xfId="0" applyFont="1" applyAlignment="1" applyProtection="1">
      <alignment vertical="top"/>
    </xf>
    <xf numFmtId="0" fontId="0" fillId="0" borderId="0" xfId="0" applyFill="1" applyAlignment="1" applyProtection="1">
      <alignment horizontal="center"/>
    </xf>
    <xf numFmtId="2" fontId="8" fillId="0" borderId="0" xfId="0" applyNumberFormat="1" applyFont="1" applyAlignment="1" applyProtection="1">
      <alignment vertical="top"/>
    </xf>
    <xf numFmtId="2" fontId="14" fillId="0" borderId="0" xfId="0" applyNumberFormat="1" applyFont="1" applyAlignment="1" applyProtection="1">
      <alignment horizontal="right"/>
    </xf>
    <xf numFmtId="0" fontId="0" fillId="0" borderId="0" xfId="0" applyAlignment="1" applyProtection="1">
      <alignment horizontal="right"/>
    </xf>
    <xf numFmtId="0" fontId="0" fillId="0" borderId="0" xfId="0" applyFill="1" applyAlignment="1" applyProtection="1">
      <alignment horizontal="right"/>
    </xf>
    <xf numFmtId="14" fontId="0" fillId="0" borderId="0" xfId="0" applyNumberFormat="1" applyProtection="1"/>
    <xf numFmtId="0" fontId="7" fillId="0" borderId="0" xfId="0" applyFont="1" applyAlignment="1" applyProtection="1">
      <alignment horizontal="center"/>
    </xf>
    <xf numFmtId="2" fontId="14" fillId="0" borderId="0" xfId="0" applyNumberFormat="1" applyFont="1" applyAlignment="1" applyProtection="1">
      <alignment horizontal="center"/>
    </xf>
    <xf numFmtId="0" fontId="8" fillId="0" borderId="1" xfId="0" applyFont="1" applyBorder="1" applyAlignment="1" applyProtection="1">
      <alignment horizontal="center" vertical="center"/>
    </xf>
    <xf numFmtId="2" fontId="8" fillId="0" borderId="1" xfId="0" applyNumberFormat="1" applyFont="1" applyBorder="1" applyAlignment="1" applyProtection="1">
      <alignment horizontal="center" vertical="center"/>
    </xf>
    <xf numFmtId="0" fontId="17" fillId="0" borderId="7" xfId="0" applyFont="1" applyBorder="1" applyAlignment="1" applyProtection="1">
      <alignment horizontal="center" vertical="center"/>
    </xf>
    <xf numFmtId="0" fontId="8" fillId="0" borderId="7" xfId="0" applyFont="1" applyBorder="1" applyAlignment="1" applyProtection="1">
      <alignment horizontal="center" vertical="center" wrapText="1"/>
    </xf>
    <xf numFmtId="0" fontId="8" fillId="0" borderId="0" xfId="0" applyFont="1" applyProtection="1"/>
    <xf numFmtId="0" fontId="10" fillId="0" borderId="5" xfId="0" applyFont="1" applyBorder="1" applyAlignment="1" applyProtection="1">
      <alignment vertical="top" wrapText="1"/>
    </xf>
    <xf numFmtId="2" fontId="10" fillId="0" borderId="5" xfId="0" applyNumberFormat="1" applyFont="1" applyBorder="1" applyAlignment="1" applyProtection="1">
      <alignment vertical="top" wrapText="1"/>
    </xf>
    <xf numFmtId="0" fontId="12" fillId="0" borderId="5" xfId="0" applyFont="1" applyBorder="1" applyAlignment="1" applyProtection="1">
      <alignment vertical="top" wrapText="1"/>
    </xf>
    <xf numFmtId="0" fontId="8" fillId="0" borderId="25" xfId="0" applyFont="1" applyBorder="1" applyProtection="1"/>
    <xf numFmtId="0" fontId="10" fillId="0" borderId="0" xfId="0" applyFont="1" applyBorder="1" applyAlignment="1" applyProtection="1">
      <alignment vertical="top" wrapText="1"/>
    </xf>
    <xf numFmtId="2" fontId="10" fillId="0" borderId="0" xfId="0" applyNumberFormat="1" applyFont="1" applyBorder="1" applyAlignment="1" applyProtection="1">
      <alignment vertical="top" wrapText="1"/>
    </xf>
    <xf numFmtId="0" fontId="12" fillId="0" borderId="0" xfId="0" applyFont="1" applyBorder="1" applyAlignment="1" applyProtection="1">
      <alignment vertical="top" wrapText="1"/>
    </xf>
    <xf numFmtId="0" fontId="16" fillId="0" borderId="0" xfId="0" quotePrefix="1" applyFont="1" applyBorder="1" applyAlignment="1" applyProtection="1">
      <alignment vertical="top" wrapText="1"/>
    </xf>
    <xf numFmtId="0" fontId="12" fillId="0" borderId="0" xfId="0" applyFont="1" applyBorder="1" applyAlignment="1" applyProtection="1">
      <alignment horizontal="center" vertical="top" wrapText="1"/>
    </xf>
    <xf numFmtId="0" fontId="16" fillId="0" borderId="0" xfId="0" quotePrefix="1" applyFont="1" applyBorder="1" applyAlignment="1" applyProtection="1">
      <alignment horizontal="center" vertical="top" wrapText="1"/>
    </xf>
    <xf numFmtId="0" fontId="0" fillId="0" borderId="25" xfId="0" applyBorder="1" applyAlignment="1" applyProtection="1">
      <alignment vertical="top"/>
    </xf>
    <xf numFmtId="0" fontId="0" fillId="0" borderId="0" xfId="0" applyBorder="1" applyAlignment="1" applyProtection="1">
      <alignment vertical="top" wrapText="1"/>
    </xf>
    <xf numFmtId="2" fontId="0" fillId="0" borderId="0" xfId="0" applyNumberFormat="1" applyBorder="1" applyAlignment="1" applyProtection="1">
      <alignment vertical="top" wrapText="1"/>
    </xf>
    <xf numFmtId="0" fontId="11" fillId="0" borderId="25" xfId="0" applyFont="1" applyBorder="1" applyAlignment="1" applyProtection="1">
      <alignment vertical="top"/>
    </xf>
    <xf numFmtId="0" fontId="0" fillId="2" borderId="22" xfId="0" applyFill="1" applyBorder="1" applyAlignment="1" applyProtection="1">
      <alignment horizontal="center" vertical="top"/>
    </xf>
    <xf numFmtId="0" fontId="0" fillId="0" borderId="2" xfId="0" applyBorder="1" applyAlignment="1" applyProtection="1">
      <alignment vertical="top" wrapText="1"/>
    </xf>
    <xf numFmtId="2" fontId="0" fillId="0" borderId="2" xfId="0" applyNumberFormat="1" applyBorder="1" applyAlignment="1" applyProtection="1">
      <alignment vertical="top" wrapText="1"/>
    </xf>
    <xf numFmtId="0" fontId="12" fillId="0" borderId="2" xfId="0" applyFont="1" applyBorder="1" applyAlignment="1" applyProtection="1">
      <alignment vertical="top" wrapText="1"/>
    </xf>
    <xf numFmtId="0" fontId="0" fillId="0" borderId="5" xfId="0" applyBorder="1" applyAlignment="1" applyProtection="1">
      <alignment vertical="top" wrapText="1"/>
    </xf>
    <xf numFmtId="2" fontId="0" fillId="0" borderId="5" xfId="0" applyNumberFormat="1" applyBorder="1" applyAlignment="1" applyProtection="1">
      <alignment vertical="top" wrapText="1"/>
    </xf>
    <xf numFmtId="2" fontId="15" fillId="0" borderId="0" xfId="0" applyNumberFormat="1" applyFont="1" applyAlignment="1" applyProtection="1">
      <alignment horizontal="center"/>
    </xf>
    <xf numFmtId="0" fontId="10" fillId="0" borderId="8" xfId="0" applyFont="1" applyBorder="1" applyAlignment="1" applyProtection="1">
      <alignment vertical="top" wrapText="1"/>
    </xf>
    <xf numFmtId="2" fontId="10" fillId="0" borderId="8" xfId="0" applyNumberFormat="1" applyFont="1" applyBorder="1" applyAlignment="1" applyProtection="1">
      <alignment vertical="top" wrapText="1"/>
    </xf>
    <xf numFmtId="2" fontId="8" fillId="0" borderId="8" xfId="0" applyNumberFormat="1" applyFont="1" applyBorder="1" applyAlignment="1" applyProtection="1">
      <alignment horizontal="center" vertical="center"/>
    </xf>
    <xf numFmtId="0" fontId="0" fillId="0" borderId="26" xfId="0" applyBorder="1" applyAlignment="1" applyProtection="1">
      <alignment horizontal="center" vertical="center"/>
    </xf>
    <xf numFmtId="2" fontId="8" fillId="0" borderId="7" xfId="0" applyNumberFormat="1" applyFont="1" applyBorder="1" applyAlignment="1" applyProtection="1">
      <alignment horizontal="center" vertical="center"/>
    </xf>
    <xf numFmtId="0" fontId="10" fillId="0" borderId="27" xfId="0" applyFont="1" applyBorder="1" applyAlignment="1" applyProtection="1">
      <alignment vertical="top" wrapText="1"/>
    </xf>
    <xf numFmtId="2" fontId="10" fillId="0" borderId="27" xfId="0" applyNumberFormat="1" applyFont="1" applyBorder="1" applyAlignment="1" applyProtection="1">
      <alignment vertical="top" wrapText="1"/>
    </xf>
    <xf numFmtId="0" fontId="0" fillId="0" borderId="19" xfId="0" applyBorder="1" applyAlignment="1">
      <alignment horizontal="left"/>
    </xf>
    <xf numFmtId="1" fontId="0" fillId="0" borderId="0" xfId="0" applyNumberFormat="1"/>
    <xf numFmtId="1" fontId="10" fillId="0" borderId="0" xfId="0" applyNumberFormat="1" applyFont="1" applyAlignment="1">
      <alignment horizontal="center" vertical="center"/>
    </xf>
    <xf numFmtId="1" fontId="11" fillId="0" borderId="0" xfId="0" applyNumberFormat="1" applyFont="1" applyBorder="1" applyAlignment="1">
      <alignment vertical="top" wrapText="1"/>
    </xf>
    <xf numFmtId="1" fontId="11" fillId="0" borderId="0" xfId="0" applyNumberFormat="1" applyFont="1"/>
    <xf numFmtId="0" fontId="11" fillId="0" borderId="28" xfId="0" applyFont="1" applyBorder="1" applyAlignment="1">
      <alignment vertical="top" wrapText="1"/>
    </xf>
    <xf numFmtId="0" fontId="11" fillId="0" borderId="29" xfId="0" applyFont="1"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2" xfId="0" applyFont="1" applyFill="1" applyBorder="1" applyAlignment="1">
      <alignment vertical="top" wrapText="1"/>
    </xf>
    <xf numFmtId="0" fontId="8" fillId="0" borderId="33" xfId="0" applyFont="1" applyFill="1" applyBorder="1" applyAlignment="1">
      <alignment vertical="top" wrapText="1"/>
    </xf>
    <xf numFmtId="2" fontId="0" fillId="0" borderId="0" xfId="0" applyNumberFormat="1"/>
    <xf numFmtId="0" fontId="6" fillId="0" borderId="1" xfId="0" applyFont="1" applyFill="1" applyBorder="1" applyAlignment="1" applyProtection="1">
      <alignment horizontal="center" vertical="top" wrapText="1"/>
    </xf>
    <xf numFmtId="0" fontId="6" fillId="0" borderId="2" xfId="0" applyFont="1" applyFill="1" applyBorder="1" applyAlignment="1" applyProtection="1">
      <alignment horizontal="center" vertical="top" wrapText="1"/>
    </xf>
    <xf numFmtId="0" fontId="6" fillId="0" borderId="19" xfId="0" applyFont="1" applyFill="1" applyBorder="1" applyAlignment="1" applyProtection="1">
      <alignment horizontal="center" vertical="top" wrapText="1"/>
    </xf>
    <xf numFmtId="0" fontId="6" fillId="0" borderId="2" xfId="0" applyFont="1" applyFill="1" applyBorder="1" applyAlignment="1" applyProtection="1">
      <alignment horizontal="center" vertical="top" wrapText="1"/>
      <protection locked="0"/>
    </xf>
    <xf numFmtId="0" fontId="6" fillId="0" borderId="19" xfId="0" applyFont="1" applyFill="1" applyBorder="1" applyAlignment="1" applyProtection="1">
      <alignment horizontal="center" vertical="top" wrapText="1"/>
      <protection locked="0"/>
    </xf>
    <xf numFmtId="0" fontId="6" fillId="0" borderId="34" xfId="0"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0" fontId="6" fillId="0" borderId="35" xfId="0" applyFont="1" applyFill="1" applyBorder="1" applyAlignment="1" applyProtection="1">
      <alignment horizontal="center" vertical="top" wrapText="1"/>
      <protection locked="0"/>
    </xf>
    <xf numFmtId="0" fontId="6" fillId="0" borderId="36" xfId="0" applyFont="1" applyFill="1" applyBorder="1" applyAlignment="1" applyProtection="1">
      <alignment horizontal="center" vertical="top" wrapText="1"/>
    </xf>
    <xf numFmtId="0" fontId="0" fillId="0" borderId="5" xfId="0" applyBorder="1"/>
    <xf numFmtId="0" fontId="0" fillId="0" borderId="0" xfId="0" applyNumberFormat="1"/>
    <xf numFmtId="0" fontId="0" fillId="0" borderId="7" xfId="0" applyBorder="1" applyAlignment="1" applyProtection="1">
      <alignment horizontal="center" vertical="center"/>
    </xf>
    <xf numFmtId="0" fontId="12" fillId="0" borderId="22" xfId="0" applyFont="1" applyBorder="1" applyAlignment="1" applyProtection="1">
      <alignment horizontal="center" vertical="top" wrapText="1"/>
    </xf>
    <xf numFmtId="0" fontId="6" fillId="0" borderId="24" xfId="0" applyFont="1"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3" borderId="22" xfId="0" applyFill="1" applyBorder="1" applyAlignment="1" applyProtection="1">
      <alignment vertical="top"/>
    </xf>
    <xf numFmtId="0" fontId="0" fillId="3" borderId="0" xfId="0" applyFill="1" applyBorder="1" applyAlignment="1" applyProtection="1">
      <alignment vertical="top" wrapText="1"/>
    </xf>
    <xf numFmtId="2" fontId="0" fillId="3" borderId="0" xfId="0" applyNumberFormat="1" applyFill="1" applyBorder="1" applyAlignment="1" applyProtection="1">
      <alignment vertical="top" wrapText="1"/>
    </xf>
    <xf numFmtId="0" fontId="12" fillId="3" borderId="0" xfId="0" applyFont="1" applyFill="1" applyBorder="1" applyAlignment="1" applyProtection="1">
      <alignment vertical="top" wrapText="1"/>
    </xf>
    <xf numFmtId="0" fontId="6" fillId="3" borderId="22" xfId="0" applyFont="1" applyFill="1" applyBorder="1" applyAlignment="1" applyProtection="1">
      <alignment horizontal="center" vertical="top" wrapText="1"/>
    </xf>
    <xf numFmtId="0" fontId="0" fillId="3" borderId="22" xfId="0" applyFill="1" applyBorder="1" applyAlignment="1" applyProtection="1">
      <alignment horizontal="center" vertical="top" wrapText="1"/>
    </xf>
    <xf numFmtId="0" fontId="6" fillId="0" borderId="25" xfId="0" applyFont="1" applyFill="1" applyBorder="1" applyAlignment="1" applyProtection="1">
      <alignment horizontal="center" vertical="top" wrapText="1"/>
    </xf>
    <xf numFmtId="0" fontId="0" fillId="0" borderId="25" xfId="0" applyFill="1" applyBorder="1" applyAlignment="1" applyProtection="1">
      <alignment horizontal="center" vertical="top" wrapText="1"/>
    </xf>
    <xf numFmtId="0" fontId="6" fillId="0" borderId="0" xfId="0" applyFont="1" applyProtection="1"/>
    <xf numFmtId="0" fontId="6" fillId="0" borderId="0" xfId="0" applyFont="1" applyBorder="1" applyAlignment="1" applyProtection="1">
      <alignment vertical="top" wrapText="1"/>
    </xf>
    <xf numFmtId="2" fontId="6" fillId="0" borderId="0" xfId="0" applyNumberFormat="1" applyFont="1" applyBorder="1" applyAlignment="1" applyProtection="1">
      <alignment vertical="top" wrapText="1"/>
    </xf>
    <xf numFmtId="0" fontId="13" fillId="0" borderId="0" xfId="0" applyFont="1" applyBorder="1" applyAlignment="1" applyProtection="1">
      <alignment vertical="top" wrapText="1"/>
    </xf>
    <xf numFmtId="0" fontId="15" fillId="0" borderId="25" xfId="0" applyFont="1" applyFill="1" applyBorder="1" applyAlignment="1" applyProtection="1">
      <alignment horizontal="center" vertical="top" wrapText="1"/>
    </xf>
    <xf numFmtId="0" fontId="15" fillId="0" borderId="0" xfId="0" applyFont="1" applyProtection="1"/>
    <xf numFmtId="0" fontId="8" fillId="0" borderId="2" xfId="0" applyFont="1" applyBorder="1" applyAlignment="1" applyProtection="1">
      <alignment horizontal="center"/>
    </xf>
    <xf numFmtId="0" fontId="0" fillId="0" borderId="22" xfId="0" applyBorder="1" applyProtection="1"/>
    <xf numFmtId="0" fontId="0" fillId="0" borderId="24" xfId="0" applyBorder="1" applyProtection="1"/>
    <xf numFmtId="0" fontId="0" fillId="0" borderId="27" xfId="0" applyBorder="1" applyProtection="1"/>
    <xf numFmtId="0" fontId="18" fillId="0" borderId="0" xfId="0" applyFont="1" applyFill="1" applyBorder="1" applyAlignment="1" applyProtection="1"/>
    <xf numFmtId="0" fontId="0" fillId="0" borderId="0" xfId="0" applyBorder="1" applyProtection="1"/>
    <xf numFmtId="0" fontId="0" fillId="0" borderId="5" xfId="0" applyBorder="1" applyProtection="1"/>
    <xf numFmtId="0" fontId="0" fillId="0" borderId="25" xfId="0" applyBorder="1" applyAlignment="1"/>
    <xf numFmtId="0" fontId="0" fillId="0" borderId="0" xfId="0" applyBorder="1" applyAlignment="1"/>
    <xf numFmtId="0" fontId="0" fillId="0" borderId="0" xfId="0" applyBorder="1"/>
    <xf numFmtId="0" fontId="8" fillId="3" borderId="7" xfId="0" applyFont="1" applyFill="1" applyBorder="1" applyAlignment="1" applyProtection="1">
      <alignment wrapText="1"/>
    </xf>
    <xf numFmtId="0" fontId="8" fillId="4" borderId="7" xfId="0" applyFont="1" applyFill="1" applyBorder="1" applyAlignment="1" applyProtection="1"/>
    <xf numFmtId="0" fontId="8" fillId="5" borderId="7" xfId="0" applyFont="1" applyFill="1" applyBorder="1" applyAlignment="1" applyProtection="1"/>
    <xf numFmtId="0" fontId="8" fillId="0" borderId="7" xfId="0" applyFont="1" applyBorder="1" applyProtection="1"/>
    <xf numFmtId="0" fontId="0" fillId="0" borderId="0" xfId="0" applyBorder="1" applyAlignment="1" applyProtection="1">
      <alignment horizontal="center"/>
    </xf>
    <xf numFmtId="0" fontId="0" fillId="0" borderId="5" xfId="0" applyBorder="1" applyAlignment="1" applyProtection="1">
      <alignment horizontal="center"/>
    </xf>
    <xf numFmtId="0" fontId="0" fillId="0" borderId="0" xfId="0" applyAlignment="1"/>
    <xf numFmtId="0" fontId="12" fillId="0" borderId="0" xfId="0" applyFont="1" applyAlignment="1"/>
    <xf numFmtId="0" fontId="10" fillId="0" borderId="27" xfId="0" applyFont="1" applyFill="1" applyBorder="1" applyAlignment="1" applyProtection="1">
      <alignment vertical="top" wrapText="1"/>
    </xf>
    <xf numFmtId="2" fontId="10" fillId="0" borderId="27" xfId="0" applyNumberFormat="1" applyFont="1" applyFill="1" applyBorder="1" applyAlignment="1" applyProtection="1">
      <alignment vertical="top" wrapText="1"/>
    </xf>
    <xf numFmtId="2" fontId="8" fillId="6" borderId="22" xfId="0" applyNumberFormat="1" applyFont="1" applyFill="1" applyBorder="1" applyAlignment="1" applyProtection="1">
      <alignment horizontal="center" vertical="center"/>
    </xf>
    <xf numFmtId="2" fontId="8" fillId="6" borderId="6" xfId="0" applyNumberFormat="1" applyFont="1" applyFill="1" applyBorder="1" applyAlignment="1" applyProtection="1">
      <alignment horizontal="center" vertical="center"/>
    </xf>
    <xf numFmtId="0" fontId="16" fillId="6" borderId="0" xfId="0" quotePrefix="1" applyFont="1" applyFill="1" applyBorder="1" applyAlignment="1" applyProtection="1">
      <alignment horizontal="center" vertical="top" wrapText="1"/>
    </xf>
    <xf numFmtId="0" fontId="6" fillId="6" borderId="1" xfId="0" applyFont="1" applyFill="1" applyBorder="1" applyAlignment="1" applyProtection="1">
      <alignment horizontal="center" vertical="top" wrapText="1"/>
    </xf>
    <xf numFmtId="0" fontId="6" fillId="6" borderId="2" xfId="0" applyFont="1" applyFill="1" applyBorder="1" applyAlignment="1" applyProtection="1">
      <alignment horizontal="center" vertical="top" wrapText="1"/>
    </xf>
    <xf numFmtId="0" fontId="6" fillId="6" borderId="19" xfId="0" applyFont="1" applyFill="1" applyBorder="1" applyAlignment="1" applyProtection="1">
      <alignment horizontal="center" vertical="top" wrapText="1"/>
    </xf>
    <xf numFmtId="0" fontId="8" fillId="3" borderId="24" xfId="0" applyFont="1" applyFill="1" applyBorder="1" applyAlignment="1" applyProtection="1">
      <alignment wrapText="1"/>
    </xf>
    <xf numFmtId="0" fontId="12" fillId="0" borderId="0" xfId="0" applyFont="1" applyAlignment="1">
      <alignment vertical="top" wrapText="1"/>
    </xf>
    <xf numFmtId="0" fontId="0" fillId="2" borderId="25" xfId="0" applyFill="1" applyBorder="1" applyAlignment="1" applyProtection="1">
      <alignment horizontal="center" vertical="top"/>
      <protection locked="0"/>
    </xf>
    <xf numFmtId="0" fontId="6" fillId="2" borderId="2" xfId="0" applyFont="1" applyFill="1" applyBorder="1" applyAlignment="1" applyProtection="1">
      <alignment horizontal="center" vertical="top" wrapText="1"/>
      <protection locked="0"/>
    </xf>
    <xf numFmtId="0" fontId="6" fillId="2" borderId="19" xfId="0" applyFont="1" applyFill="1" applyBorder="1" applyAlignment="1" applyProtection="1">
      <alignment horizontal="center" vertical="top" wrapText="1"/>
      <protection locked="0"/>
    </xf>
    <xf numFmtId="0" fontId="6" fillId="2" borderId="34" xfId="0" applyFont="1" applyFill="1" applyBorder="1" applyAlignment="1" applyProtection="1">
      <alignment horizontal="center" vertical="top" wrapText="1"/>
      <protection locked="0"/>
    </xf>
    <xf numFmtId="0" fontId="8" fillId="3" borderId="7"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7" borderId="7" xfId="0" applyFont="1" applyFill="1" applyBorder="1" applyAlignment="1" applyProtection="1">
      <alignment horizontal="center" vertical="center" wrapText="1"/>
    </xf>
    <xf numFmtId="0" fontId="0" fillId="0" borderId="0" xfId="0" applyBorder="1" applyAlignment="1" applyProtection="1"/>
    <xf numFmtId="0" fontId="0" fillId="0" borderId="25" xfId="0" applyBorder="1" applyProtection="1"/>
    <xf numFmtId="0" fontId="8" fillId="4" borderId="24" xfId="0" applyFont="1" applyFill="1" applyBorder="1" applyAlignment="1" applyProtection="1"/>
    <xf numFmtId="0" fontId="8" fillId="5" borderId="24" xfId="0" applyFont="1" applyFill="1" applyBorder="1" applyAlignment="1" applyProtection="1"/>
    <xf numFmtId="0" fontId="12" fillId="0" borderId="2" xfId="0" applyFont="1" applyBorder="1" applyAlignment="1"/>
    <xf numFmtId="0" fontId="21" fillId="0" borderId="0" xfId="0" applyFont="1" applyAlignment="1">
      <alignment horizontal="center" vertical="center"/>
    </xf>
    <xf numFmtId="1" fontId="13" fillId="0" borderId="0" xfId="0" applyNumberFormat="1" applyFont="1"/>
    <xf numFmtId="1" fontId="21" fillId="0" borderId="0" xfId="0" applyNumberFormat="1" applyFont="1" applyAlignment="1">
      <alignment horizontal="center" vertical="center"/>
    </xf>
    <xf numFmtId="0" fontId="21" fillId="0" borderId="0" xfId="0" applyFont="1" applyAlignment="1">
      <alignment vertical="top"/>
    </xf>
    <xf numFmtId="0" fontId="13" fillId="0" borderId="0" xfId="0" applyFont="1" applyAlignment="1">
      <alignment vertical="top"/>
    </xf>
    <xf numFmtId="0" fontId="13" fillId="0" borderId="1" xfId="0" applyFont="1" applyBorder="1" applyAlignment="1">
      <alignment vertical="center"/>
    </xf>
    <xf numFmtId="0" fontId="13" fillId="0" borderId="2" xfId="0" applyFont="1" applyBorder="1" applyAlignment="1">
      <alignment vertical="center"/>
    </xf>
    <xf numFmtId="1" fontId="13" fillId="0" borderId="2" xfId="0" applyNumberFormat="1" applyFont="1" applyBorder="1" applyAlignment="1">
      <alignment vertical="center"/>
    </xf>
    <xf numFmtId="0" fontId="13" fillId="0" borderId="24" xfId="0" applyFont="1" applyBorder="1" applyAlignment="1">
      <alignment vertical="top"/>
    </xf>
    <xf numFmtId="0" fontId="13" fillId="0" borderId="3" xfId="0" applyFont="1" applyBorder="1" applyAlignment="1">
      <alignment vertical="center"/>
    </xf>
    <xf numFmtId="0" fontId="13" fillId="0" borderId="0" xfId="0" applyFont="1" applyBorder="1" applyAlignment="1">
      <alignment horizontal="right" vertical="center"/>
    </xf>
    <xf numFmtId="1" fontId="13" fillId="0" borderId="0" xfId="0" applyNumberFormat="1" applyFont="1" applyBorder="1" applyAlignment="1">
      <alignment vertical="center"/>
    </xf>
    <xf numFmtId="0" fontId="13" fillId="0" borderId="25" xfId="0" applyFont="1" applyBorder="1" applyAlignment="1">
      <alignment vertical="top"/>
    </xf>
    <xf numFmtId="0" fontId="13" fillId="0" borderId="4" xfId="0" applyFont="1" applyBorder="1" applyAlignment="1">
      <alignment vertical="center"/>
    </xf>
    <xf numFmtId="14" fontId="13" fillId="0" borderId="5" xfId="0" applyNumberFormat="1" applyFont="1" applyBorder="1" applyAlignment="1">
      <alignment vertical="center"/>
    </xf>
    <xf numFmtId="1" fontId="13" fillId="0" borderId="5" xfId="0" applyNumberFormat="1" applyFont="1" applyBorder="1" applyAlignment="1">
      <alignment vertical="center"/>
    </xf>
    <xf numFmtId="0" fontId="13" fillId="0" borderId="22" xfId="0" applyFont="1" applyBorder="1" applyAlignment="1">
      <alignment vertical="top"/>
    </xf>
    <xf numFmtId="0" fontId="13" fillId="0" borderId="7" xfId="0" applyFont="1" applyBorder="1" applyAlignment="1">
      <alignment vertical="top" wrapText="1"/>
    </xf>
    <xf numFmtId="1" fontId="13" fillId="0" borderId="7" xfId="0" applyNumberFormat="1" applyFont="1" applyBorder="1" applyAlignment="1">
      <alignment vertical="top" wrapText="1"/>
    </xf>
    <xf numFmtId="0" fontId="13" fillId="0" borderId="7" xfId="0" applyFont="1" applyBorder="1" applyAlignment="1">
      <alignment horizontal="center" vertical="top" wrapText="1"/>
    </xf>
    <xf numFmtId="1" fontId="13" fillId="0" borderId="7" xfId="0" applyNumberFormat="1" applyFont="1" applyBorder="1" applyAlignment="1">
      <alignment horizontal="center" vertical="top" wrapText="1"/>
    </xf>
    <xf numFmtId="0" fontId="13" fillId="0" borderId="0" xfId="0" applyFont="1" applyBorder="1" applyAlignment="1">
      <alignment horizontal="center" vertical="top" wrapText="1"/>
    </xf>
    <xf numFmtId="0" fontId="13" fillId="0" borderId="0" xfId="0" applyFont="1" applyBorder="1" applyAlignment="1">
      <alignment vertical="top" wrapText="1"/>
    </xf>
    <xf numFmtId="1" fontId="13" fillId="0" borderId="0" xfId="0" applyNumberFormat="1" applyFont="1" applyBorder="1" applyAlignment="1">
      <alignment vertical="top" wrapText="1"/>
    </xf>
    <xf numFmtId="0" fontId="13" fillId="0" borderId="0" xfId="0" applyFont="1" applyAlignment="1">
      <alignment vertical="top" wrapText="1"/>
    </xf>
    <xf numFmtId="0" fontId="12" fillId="0" borderId="0" xfId="0" applyFont="1" applyBorder="1" applyAlignment="1"/>
    <xf numFmtId="0" fontId="12" fillId="0" borderId="27" xfId="0" applyFont="1" applyBorder="1" applyAlignment="1">
      <alignment vertical="center"/>
    </xf>
    <xf numFmtId="0" fontId="12" fillId="0" borderId="27" xfId="0" applyFont="1" applyBorder="1"/>
    <xf numFmtId="0" fontId="10" fillId="0" borderId="0" xfId="0" applyFont="1" applyAlignment="1">
      <alignment horizontal="center" vertical="center" wrapText="1"/>
    </xf>
    <xf numFmtId="14" fontId="0" fillId="2" borderId="10" xfId="0" applyNumberFormat="1" applyFill="1" applyBorder="1" applyAlignment="1" applyProtection="1">
      <alignment horizontal="right"/>
      <protection locked="0"/>
    </xf>
    <xf numFmtId="0" fontId="0" fillId="2" borderId="10" xfId="0" applyFill="1" applyBorder="1" applyAlignment="1" applyProtection="1">
      <alignment horizontal="right"/>
      <protection locked="0"/>
    </xf>
    <xf numFmtId="1" fontId="0" fillId="0" borderId="0" xfId="0" applyNumberFormat="1" applyAlignment="1"/>
    <xf numFmtId="0" fontId="10" fillId="0" borderId="24" xfId="0" applyFont="1" applyBorder="1" applyAlignment="1">
      <alignment horizontal="left" vertical="center" wrapText="1"/>
    </xf>
    <xf numFmtId="0" fontId="10" fillId="0" borderId="22" xfId="0" applyFont="1" applyBorder="1" applyAlignment="1">
      <alignment horizontal="left" vertical="center" wrapText="1"/>
    </xf>
    <xf numFmtId="0" fontId="22" fillId="0" borderId="22" xfId="0" applyFont="1" applyBorder="1" applyAlignment="1">
      <alignment horizontal="center" vertical="center" wrapText="1"/>
    </xf>
    <xf numFmtId="0" fontId="22" fillId="0" borderId="0" xfId="0" applyFont="1"/>
    <xf numFmtId="0" fontId="22" fillId="0" borderId="0" xfId="0" applyFont="1" applyAlignment="1"/>
    <xf numFmtId="0" fontId="22" fillId="0" borderId="0" xfId="0" applyFont="1" applyBorder="1" applyAlignment="1"/>
    <xf numFmtId="0" fontId="22" fillId="0" borderId="0" xfId="0" applyFont="1" applyBorder="1"/>
    <xf numFmtId="0" fontId="6" fillId="2"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6" fillId="0" borderId="36" xfId="0" applyFont="1" applyFill="1" applyBorder="1" applyAlignment="1" applyProtection="1">
      <alignment horizontal="center" vertical="top" wrapText="1"/>
      <protection locked="0"/>
    </xf>
    <xf numFmtId="0" fontId="22" fillId="0" borderId="0" xfId="0" applyFont="1" applyProtection="1"/>
    <xf numFmtId="0" fontId="22" fillId="0" borderId="0" xfId="0" applyFont="1" applyAlignment="1" applyProtection="1"/>
    <xf numFmtId="0" fontId="22" fillId="0" borderId="0" xfId="0" applyFont="1" applyBorder="1" applyAlignment="1" applyProtection="1"/>
    <xf numFmtId="0" fontId="22" fillId="0" borderId="27" xfId="0" applyFont="1" applyBorder="1" applyAlignment="1" applyProtection="1">
      <alignment vertical="center"/>
    </xf>
    <xf numFmtId="0" fontId="22" fillId="0" borderId="2" xfId="0" applyFont="1" applyBorder="1" applyAlignment="1" applyProtection="1"/>
    <xf numFmtId="0" fontId="22" fillId="0" borderId="27" xfId="0" applyFont="1" applyBorder="1" applyProtection="1"/>
    <xf numFmtId="14" fontId="22" fillId="0" borderId="0" xfId="0" applyNumberFormat="1" applyFont="1"/>
    <xf numFmtId="0" fontId="12" fillId="0" borderId="15" xfId="0" applyFont="1" applyBorder="1" applyAlignment="1"/>
    <xf numFmtId="0" fontId="12" fillId="0" borderId="16" xfId="0" applyFont="1" applyBorder="1" applyAlignment="1"/>
    <xf numFmtId="0" fontId="24" fillId="0" borderId="0" xfId="0" applyFont="1"/>
    <xf numFmtId="0" fontId="12" fillId="0" borderId="3" xfId="0" applyFont="1" applyFill="1" applyBorder="1" applyAlignment="1">
      <alignment horizontal="left" vertical="center" wrapText="1"/>
    </xf>
    <xf numFmtId="0" fontId="12" fillId="2" borderId="26" xfId="0" applyFont="1" applyFill="1" applyBorder="1" applyAlignment="1" applyProtection="1">
      <alignment horizontal="right" vertical="center" wrapText="1"/>
      <protection locked="0"/>
    </xf>
    <xf numFmtId="0" fontId="11" fillId="0" borderId="22" xfId="0" applyFont="1" applyBorder="1" applyAlignment="1">
      <alignment horizontal="center" vertical="center" wrapText="1"/>
    </xf>
    <xf numFmtId="0" fontId="11" fillId="0" borderId="38" xfId="0" applyFont="1" applyFill="1" applyBorder="1" applyAlignment="1">
      <alignment horizontal="center" vertical="center" wrapText="1"/>
    </xf>
    <xf numFmtId="0" fontId="8" fillId="0" borderId="39" xfId="0" applyFont="1" applyBorder="1" applyAlignment="1">
      <alignment horizontal="center" vertical="center" wrapText="1"/>
    </xf>
    <xf numFmtId="0" fontId="0" fillId="0" borderId="10" xfId="0" applyBorder="1" applyAlignment="1">
      <alignment horizontal="right"/>
    </xf>
    <xf numFmtId="0" fontId="11" fillId="0" borderId="0" xfId="0" applyFont="1" applyFill="1" applyBorder="1" applyAlignment="1">
      <alignment horizontal="left" vertical="center" wrapText="1"/>
    </xf>
    <xf numFmtId="0" fontId="12" fillId="0" borderId="0" xfId="0" applyFont="1" applyFill="1" applyBorder="1" applyAlignment="1" applyProtection="1">
      <alignment horizontal="right" vertical="top" wrapText="1"/>
      <protection locked="0"/>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11" fillId="0" borderId="27" xfId="0" applyFont="1" applyBorder="1" applyAlignment="1">
      <alignment vertical="center"/>
    </xf>
    <xf numFmtId="0" fontId="11" fillId="0" borderId="27" xfId="0" applyFont="1" applyBorder="1" applyAlignment="1"/>
    <xf numFmtId="0" fontId="11" fillId="2" borderId="10" xfId="0" applyFont="1" applyFill="1" applyBorder="1" applyAlignment="1" applyProtection="1">
      <protection locked="0"/>
    </xf>
    <xf numFmtId="0" fontId="11" fillId="0" borderId="10" xfId="0" applyFont="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2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0" xfId="0" applyFont="1" applyFill="1" applyBorder="1" applyAlignment="1">
      <alignment horizontal="left" vertical="center"/>
    </xf>
    <xf numFmtId="0" fontId="11" fillId="8" borderId="10" xfId="0" applyFont="1" applyFill="1" applyBorder="1" applyAlignment="1" applyProtection="1">
      <alignment horizontal="center" vertical="center"/>
    </xf>
    <xf numFmtId="0" fontId="11" fillId="0" borderId="10" xfId="0" applyFont="1" applyBorder="1" applyAlignment="1">
      <alignment horizontal="left" vertical="center"/>
    </xf>
    <xf numFmtId="0" fontId="11" fillId="5" borderId="4" xfId="0" applyFont="1" applyFill="1" applyBorder="1" applyAlignment="1">
      <alignment horizontal="left" vertical="center"/>
    </xf>
    <xf numFmtId="0" fontId="11" fillId="0" borderId="10" xfId="0" applyFont="1" applyBorder="1" applyAlignment="1">
      <alignment horizontal="left" vertical="justify" wrapText="1"/>
    </xf>
    <xf numFmtId="0" fontId="11" fillId="5" borderId="10" xfId="0" applyFont="1" applyFill="1" applyBorder="1" applyAlignment="1">
      <alignment horizontal="left" vertical="center" wrapText="1"/>
    </xf>
    <xf numFmtId="0" fontId="11" fillId="0" borderId="0" xfId="0" applyFont="1" applyAlignment="1"/>
    <xf numFmtId="0" fontId="11" fillId="0" borderId="9" xfId="0" applyFont="1" applyFill="1" applyBorder="1" applyAlignment="1">
      <alignment horizontal="center" vertical="center" wrapText="1"/>
    </xf>
    <xf numFmtId="0" fontId="11" fillId="0" borderId="40" xfId="0" applyFont="1" applyBorder="1" applyAlignment="1">
      <alignment horizontal="center" vertical="center"/>
    </xf>
    <xf numFmtId="0" fontId="11" fillId="0" borderId="11" xfId="0" applyFont="1" applyFill="1" applyBorder="1" applyAlignment="1">
      <alignment horizontal="center" vertical="center" wrapText="1"/>
    </xf>
    <xf numFmtId="0" fontId="11" fillId="2" borderId="12" xfId="0" applyFont="1" applyFill="1" applyBorder="1" applyAlignment="1" applyProtection="1">
      <protection locked="0"/>
    </xf>
    <xf numFmtId="0" fontId="11" fillId="0" borderId="0" xfId="0" applyFont="1" applyBorder="1" applyAlignment="1"/>
    <xf numFmtId="0" fontId="11" fillId="0" borderId="2" xfId="0" applyFont="1" applyBorder="1" applyAlignment="1"/>
    <xf numFmtId="0" fontId="11" fillId="0" borderId="27" xfId="0" applyFont="1" applyBorder="1"/>
    <xf numFmtId="0" fontId="11" fillId="0" borderId="10" xfId="0" applyFont="1" applyBorder="1" applyAlignment="1">
      <alignment vertical="center"/>
    </xf>
    <xf numFmtId="0" fontId="11" fillId="2" borderId="10" xfId="0" applyFont="1" applyFill="1" applyBorder="1" applyAlignment="1" applyProtection="1">
      <alignment horizontal="left" vertical="justify"/>
      <protection locked="0"/>
    </xf>
    <xf numFmtId="0" fontId="11" fillId="2" borderId="7" xfId="0" applyFont="1" applyFill="1" applyBorder="1" applyAlignment="1" applyProtection="1">
      <alignment horizontal="left" vertical="justify"/>
      <protection locked="0"/>
    </xf>
    <xf numFmtId="0" fontId="11" fillId="2" borderId="42" xfId="0" applyFont="1" applyFill="1" applyBorder="1" applyAlignment="1" applyProtection="1">
      <alignment horizontal="left" vertical="justify" wrapText="1"/>
      <protection locked="0"/>
    </xf>
    <xf numFmtId="0" fontId="8" fillId="2" borderId="22" xfId="0" applyFont="1" applyFill="1" applyBorder="1" applyAlignment="1" applyProtection="1">
      <alignment horizontal="left" vertical="justify" wrapText="1"/>
      <protection locked="0"/>
    </xf>
    <xf numFmtId="0" fontId="16" fillId="0" borderId="22" xfId="0" quotePrefix="1" applyFont="1" applyBorder="1" applyAlignment="1" applyProtection="1">
      <alignment horizontal="center" vertical="top" wrapText="1"/>
    </xf>
    <xf numFmtId="0" fontId="8" fillId="0" borderId="22" xfId="0" applyFont="1" applyBorder="1" applyProtection="1"/>
    <xf numFmtId="0" fontId="8" fillId="0" borderId="0" xfId="0" applyFont="1" applyFill="1" applyBorder="1" applyAlignment="1" applyProtection="1">
      <alignment horizontal="center" vertical="center"/>
    </xf>
    <xf numFmtId="0" fontId="8" fillId="0" borderId="0" xfId="0" applyFont="1" applyFill="1" applyBorder="1" applyProtection="1"/>
    <xf numFmtId="0" fontId="12" fillId="0" borderId="0" xfId="0" applyFont="1" applyBorder="1" applyAlignment="1">
      <alignment horizontal="center" vertical="center" wrapText="1"/>
    </xf>
    <xf numFmtId="0" fontId="11" fillId="2" borderId="7" xfId="0" applyFont="1" applyFill="1" applyBorder="1" applyAlignment="1" applyProtection="1">
      <alignment vertical="top" wrapText="1"/>
      <protection locked="0"/>
    </xf>
    <xf numFmtId="0" fontId="11" fillId="0" borderId="3" xfId="0" applyFont="1" applyBorder="1" applyAlignment="1">
      <alignment horizontal="center" vertical="center" wrapText="1"/>
    </xf>
    <xf numFmtId="0" fontId="0" fillId="0" borderId="0" xfId="0" applyBorder="1" applyAlignment="1">
      <alignment vertical="top" wrapText="1"/>
    </xf>
    <xf numFmtId="0" fontId="11" fillId="0" borderId="0" xfId="0" applyFont="1" applyFill="1" applyBorder="1" applyAlignment="1" applyProtection="1">
      <alignment vertical="top" wrapText="1"/>
      <protection locked="0"/>
    </xf>
    <xf numFmtId="14" fontId="22" fillId="2" borderId="7" xfId="0" applyNumberFormat="1" applyFont="1" applyFill="1" applyBorder="1" applyAlignment="1" applyProtection="1">
      <alignment horizontal="left" vertical="justify"/>
      <protection locked="0"/>
    </xf>
    <xf numFmtId="0" fontId="12" fillId="2" borderId="7" xfId="0" applyFont="1" applyFill="1" applyBorder="1" applyAlignment="1" applyProtection="1">
      <alignment horizontal="left" vertical="justify"/>
      <protection locked="0"/>
    </xf>
    <xf numFmtId="0" fontId="27" fillId="0" borderId="36" xfId="0" quotePrefix="1" applyFont="1" applyBorder="1" applyAlignment="1" applyProtection="1">
      <alignment vertical="top" wrapText="1"/>
    </xf>
    <xf numFmtId="0" fontId="27" fillId="0" borderId="43" xfId="0" applyFont="1" applyBorder="1" applyAlignment="1" applyProtection="1">
      <alignment vertical="top" wrapText="1"/>
    </xf>
    <xf numFmtId="0" fontId="27" fillId="0" borderId="0" xfId="0" applyFont="1" applyAlignment="1" applyProtection="1">
      <alignment vertical="top"/>
    </xf>
    <xf numFmtId="0" fontId="27" fillId="0" borderId="0" xfId="0" quotePrefix="1" applyFont="1" applyBorder="1" applyAlignment="1" applyProtection="1">
      <alignment vertical="top" wrapText="1"/>
    </xf>
    <xf numFmtId="0" fontId="27" fillId="0" borderId="44" xfId="0" quotePrefix="1" applyFont="1" applyBorder="1" applyAlignment="1" applyProtection="1">
      <alignment vertical="top" wrapText="1"/>
    </xf>
    <xf numFmtId="0" fontId="28" fillId="0" borderId="0" xfId="0" applyFont="1" applyFill="1"/>
    <xf numFmtId="0" fontId="28" fillId="0" borderId="0" xfId="0" applyFont="1"/>
    <xf numFmtId="14" fontId="11" fillId="2" borderId="33" xfId="0" applyNumberFormat="1" applyFont="1" applyFill="1" applyBorder="1" applyAlignment="1" applyProtection="1">
      <alignment horizontal="left" vertical="justify"/>
      <protection locked="0"/>
    </xf>
    <xf numFmtId="14" fontId="25" fillId="2" borderId="7" xfId="0" applyNumberFormat="1" applyFont="1" applyFill="1" applyBorder="1" applyAlignment="1" applyProtection="1">
      <protection locked="0"/>
    </xf>
    <xf numFmtId="0" fontId="0" fillId="0" borderId="0" xfId="0" applyFont="1" applyProtection="1"/>
    <xf numFmtId="14" fontId="0" fillId="0" borderId="0" xfId="0" applyNumberFormat="1"/>
    <xf numFmtId="0" fontId="0" fillId="0" borderId="0" xfId="0" applyBorder="1" applyAlignment="1" applyProtection="1">
      <alignment horizontal="left" vertical="justify"/>
      <protection locked="0"/>
    </xf>
    <xf numFmtId="0" fontId="0" fillId="0" borderId="0" xfId="0" applyAlignment="1">
      <alignment wrapText="1"/>
    </xf>
    <xf numFmtId="0" fontId="0" fillId="0" borderId="0" xfId="0" applyAlignment="1" applyProtection="1"/>
    <xf numFmtId="0" fontId="8" fillId="0" borderId="0" xfId="0" applyFont="1" applyAlignment="1" applyProtection="1"/>
    <xf numFmtId="0" fontId="8" fillId="0" borderId="7" xfId="0" applyFont="1" applyBorder="1" applyAlignment="1" applyProtection="1"/>
    <xf numFmtId="0" fontId="0" fillId="0" borderId="24" xfId="0" applyBorder="1" applyAlignment="1" applyProtection="1"/>
    <xf numFmtId="0" fontId="33" fillId="0" borderId="7" xfId="0" applyFont="1" applyFill="1" applyBorder="1" applyAlignment="1" applyProtection="1">
      <alignment horizontal="right" vertical="top" wrapText="1"/>
      <protection locked="0"/>
    </xf>
    <xf numFmtId="0" fontId="32" fillId="0" borderId="0" xfId="0" applyFont="1" applyFill="1" applyBorder="1" applyAlignment="1">
      <alignment horizontal="center" vertical="center" wrapText="1"/>
    </xf>
    <xf numFmtId="0" fontId="12" fillId="0" borderId="7" xfId="0" applyFont="1" applyBorder="1" applyAlignment="1">
      <alignment vertical="top" wrapText="1"/>
    </xf>
    <xf numFmtId="0" fontId="0" fillId="0" borderId="10" xfId="0" applyBorder="1" applyAlignment="1">
      <alignment vertical="center"/>
    </xf>
    <xf numFmtId="0" fontId="34" fillId="0" borderId="10" xfId="0" applyFont="1" applyBorder="1" applyAlignment="1">
      <alignment vertical="center" wrapText="1"/>
    </xf>
    <xf numFmtId="0" fontId="34" fillId="9" borderId="10" xfId="0" applyFont="1" applyFill="1" applyBorder="1" applyAlignment="1">
      <alignment vertical="center" wrapText="1"/>
    </xf>
    <xf numFmtId="0" fontId="11" fillId="10" borderId="10" xfId="0" applyFont="1" applyFill="1" applyBorder="1" applyAlignment="1">
      <alignment horizontal="left" vertical="center" wrapText="1"/>
    </xf>
    <xf numFmtId="0" fontId="0" fillId="0" borderId="0" xfId="0" applyFont="1"/>
    <xf numFmtId="0" fontId="11" fillId="11" borderId="38" xfId="0" applyFont="1" applyFill="1" applyBorder="1" applyAlignment="1">
      <alignment horizontal="left" vertical="center" wrapText="1"/>
    </xf>
    <xf numFmtId="0" fontId="35" fillId="11" borderId="10" xfId="0" applyFont="1" applyFill="1" applyBorder="1" applyAlignment="1">
      <alignment horizontal="left" vertical="center" wrapText="1"/>
    </xf>
    <xf numFmtId="0" fontId="11" fillId="10" borderId="38" xfId="0" applyFont="1" applyFill="1" applyBorder="1" applyAlignment="1">
      <alignment horizontal="left" vertical="center" wrapText="1"/>
    </xf>
    <xf numFmtId="0" fontId="11" fillId="11" borderId="42" xfId="0" applyFont="1" applyFill="1" applyBorder="1" applyAlignment="1">
      <alignment horizontal="left" vertical="center" wrapText="1"/>
    </xf>
    <xf numFmtId="0" fontId="11" fillId="11" borderId="10" xfId="0" applyFont="1" applyFill="1" applyBorder="1" applyAlignment="1">
      <alignment horizontal="left" vertical="center" wrapText="1"/>
    </xf>
    <xf numFmtId="0" fontId="11" fillId="10" borderId="42" xfId="0" applyFont="1" applyFill="1" applyBorder="1" applyAlignment="1">
      <alignment horizontal="left" vertical="center" wrapText="1"/>
    </xf>
    <xf numFmtId="0" fontId="11" fillId="10" borderId="42" xfId="0" applyFont="1" applyFill="1" applyBorder="1" applyAlignment="1">
      <alignment horizontal="left" vertical="center"/>
    </xf>
    <xf numFmtId="0" fontId="11" fillId="10" borderId="47" xfId="0" applyFont="1" applyFill="1" applyBorder="1" applyAlignment="1">
      <alignment horizontal="left" vertical="center" wrapText="1"/>
    </xf>
    <xf numFmtId="0" fontId="11" fillId="11" borderId="47" xfId="0" applyFont="1" applyFill="1" applyBorder="1" applyAlignment="1">
      <alignment horizontal="left" vertical="center" wrapText="1"/>
    </xf>
    <xf numFmtId="0" fontId="8" fillId="9" borderId="10" xfId="0" applyFont="1" applyFill="1" applyBorder="1" applyAlignment="1">
      <alignment horizontal="center" vertical="center" wrapText="1"/>
    </xf>
    <xf numFmtId="0" fontId="17" fillId="9" borderId="40"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35" fillId="11" borderId="38" xfId="0" applyFont="1" applyFill="1" applyBorder="1" applyAlignment="1">
      <alignment horizontal="left" vertical="center" wrapText="1"/>
    </xf>
    <xf numFmtId="0" fontId="11" fillId="10" borderId="48" xfId="0" applyFont="1" applyFill="1" applyBorder="1" applyAlignment="1">
      <alignment horizontal="left" vertical="center" wrapText="1"/>
    </xf>
    <xf numFmtId="0" fontId="34" fillId="0" borderId="40" xfId="0" applyFont="1" applyBorder="1" applyAlignment="1">
      <alignment horizontal="center"/>
    </xf>
    <xf numFmtId="1" fontId="12" fillId="0" borderId="0" xfId="0" applyNumberFormat="1" applyFont="1"/>
    <xf numFmtId="0" fontId="12" fillId="0" borderId="0" xfId="0" applyFont="1" applyAlignment="1">
      <alignment vertical="top"/>
    </xf>
    <xf numFmtId="0" fontId="30" fillId="12" borderId="0" xfId="0" applyFont="1" applyFill="1"/>
    <xf numFmtId="0" fontId="12" fillId="12" borderId="0" xfId="0" applyFont="1" applyFill="1"/>
    <xf numFmtId="1" fontId="12" fillId="0" borderId="2" xfId="0" applyNumberFormat="1" applyFont="1" applyBorder="1" applyAlignment="1">
      <alignment vertical="center"/>
    </xf>
    <xf numFmtId="1" fontId="12" fillId="0" borderId="0" xfId="0" applyNumberFormat="1" applyFont="1" applyBorder="1" applyAlignment="1">
      <alignment vertical="center"/>
    </xf>
    <xf numFmtId="1" fontId="12" fillId="0" borderId="5" xfId="0" applyNumberFormat="1" applyFont="1" applyBorder="1" applyAlignment="1">
      <alignment vertical="center"/>
    </xf>
    <xf numFmtId="0" fontId="36" fillId="10" borderId="40" xfId="0" applyFont="1" applyFill="1" applyBorder="1" applyAlignment="1">
      <alignment horizontal="left" vertical="center" wrapText="1"/>
    </xf>
    <xf numFmtId="0" fontId="35" fillId="10" borderId="48" xfId="0" applyFont="1" applyFill="1" applyBorder="1" applyAlignment="1">
      <alignment horizontal="left" vertical="center" wrapText="1"/>
    </xf>
    <xf numFmtId="0" fontId="11" fillId="10" borderId="51" xfId="0" applyFont="1" applyFill="1" applyBorder="1" applyAlignment="1">
      <alignment vertical="center" wrapText="1"/>
    </xf>
    <xf numFmtId="0" fontId="11" fillId="10" borderId="29" xfId="0" applyFont="1" applyFill="1" applyBorder="1" applyAlignment="1">
      <alignment vertical="center" wrapText="1"/>
    </xf>
    <xf numFmtId="0" fontId="36" fillId="10" borderId="40" xfId="0" applyFont="1" applyFill="1" applyBorder="1" applyAlignment="1">
      <alignment horizontal="left" vertical="center"/>
    </xf>
    <xf numFmtId="0" fontId="36" fillId="10" borderId="10" xfId="0" applyFont="1" applyFill="1" applyBorder="1" applyAlignment="1">
      <alignment horizontal="left" vertical="center" wrapText="1"/>
    </xf>
    <xf numFmtId="0" fontId="35" fillId="10" borderId="10" xfId="0" applyFont="1" applyFill="1" applyBorder="1" applyAlignment="1">
      <alignment horizontal="left" vertical="center" wrapText="1"/>
    </xf>
    <xf numFmtId="0" fontId="36" fillId="10" borderId="48" xfId="0" applyFont="1" applyFill="1" applyBorder="1" applyAlignment="1">
      <alignment horizontal="left" vertical="center"/>
    </xf>
    <xf numFmtId="0" fontId="36" fillId="10" borderId="48" xfId="0" applyFont="1" applyFill="1" applyBorder="1" applyAlignment="1">
      <alignment horizontal="left" vertical="center" wrapText="1"/>
    </xf>
    <xf numFmtId="0" fontId="11" fillId="10" borderId="48" xfId="0" quotePrefix="1" applyFont="1" applyFill="1" applyBorder="1" applyAlignment="1">
      <alignment horizontal="left" vertical="center" wrapText="1"/>
    </xf>
    <xf numFmtId="0" fontId="11" fillId="10" borderId="48" xfId="0" applyFont="1" applyFill="1" applyBorder="1" applyAlignment="1">
      <alignment horizontal="center" vertical="center" wrapText="1"/>
    </xf>
    <xf numFmtId="0" fontId="8" fillId="10" borderId="48" xfId="0" applyFont="1" applyFill="1" applyBorder="1" applyAlignment="1">
      <alignment horizontal="center" vertical="center" wrapText="1"/>
    </xf>
    <xf numFmtId="0" fontId="11" fillId="10" borderId="48" xfId="0" applyFont="1" applyFill="1" applyBorder="1" applyAlignment="1">
      <alignment horizontal="center" vertical="center" wrapText="1"/>
    </xf>
    <xf numFmtId="0" fontId="11" fillId="10" borderId="48" xfId="0" applyFont="1" applyFill="1" applyBorder="1" applyAlignment="1">
      <alignment horizontal="left" vertical="center" wrapText="1"/>
    </xf>
    <xf numFmtId="0" fontId="12" fillId="0" borderId="0" xfId="0" applyFont="1" applyBorder="1" applyAlignment="1">
      <alignment vertical="top"/>
    </xf>
    <xf numFmtId="0" fontId="12" fillId="0" borderId="0" xfId="0" applyFont="1" applyBorder="1"/>
    <xf numFmtId="0" fontId="29" fillId="9" borderId="10" xfId="0" applyFont="1" applyFill="1" applyBorder="1" applyAlignment="1">
      <alignment horizontal="center" vertical="center" wrapText="1"/>
    </xf>
    <xf numFmtId="0" fontId="29" fillId="13" borderId="10" xfId="0" applyFont="1" applyFill="1" applyBorder="1" applyAlignment="1">
      <alignment horizontal="center" vertical="center" wrapText="1"/>
    </xf>
    <xf numFmtId="0" fontId="36" fillId="10" borderId="10" xfId="0" applyFont="1" applyFill="1" applyBorder="1" applyAlignment="1">
      <alignment horizontal="left" vertical="center"/>
    </xf>
    <xf numFmtId="0" fontId="11" fillId="10" borderId="10"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11" fillId="10" borderId="10" xfId="0" quotePrefix="1" applyFont="1" applyFill="1" applyBorder="1" applyAlignment="1">
      <alignment horizontal="left" vertical="center" wrapText="1"/>
    </xf>
    <xf numFmtId="0" fontId="16" fillId="0" borderId="1" xfId="0" applyFont="1" applyBorder="1" applyAlignment="1">
      <alignment vertical="center"/>
    </xf>
    <xf numFmtId="0" fontId="16" fillId="0" borderId="2" xfId="0" applyFont="1" applyBorder="1" applyAlignment="1">
      <alignment vertical="center"/>
    </xf>
    <xf numFmtId="1" fontId="16" fillId="0" borderId="2" xfId="0" applyNumberFormat="1" applyFont="1" applyBorder="1" applyAlignment="1">
      <alignment vertical="center"/>
    </xf>
    <xf numFmtId="0" fontId="16" fillId="0" borderId="3"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right" vertical="center"/>
    </xf>
    <xf numFmtId="1" fontId="16" fillId="0" borderId="0" xfId="0" applyNumberFormat="1"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14" fontId="16" fillId="0" borderId="5" xfId="0" applyNumberFormat="1" applyFont="1" applyBorder="1" applyAlignment="1">
      <alignment vertical="center"/>
    </xf>
    <xf numFmtId="1" fontId="16" fillId="0" borderId="5" xfId="0" applyNumberFormat="1" applyFont="1" applyBorder="1" applyAlignment="1">
      <alignment vertical="center"/>
    </xf>
    <xf numFmtId="2" fontId="8" fillId="0" borderId="7" xfId="0" applyNumberFormat="1" applyFont="1" applyBorder="1" applyAlignment="1" applyProtection="1">
      <alignment horizontal="center" vertical="center" wrapText="1"/>
    </xf>
    <xf numFmtId="2" fontId="8" fillId="6" borderId="22" xfId="0" applyNumberFormat="1" applyFont="1" applyFill="1" applyBorder="1" applyAlignment="1" applyProtection="1">
      <alignment horizontal="center"/>
    </xf>
    <xf numFmtId="2" fontId="11" fillId="0" borderId="22" xfId="0" applyNumberFormat="1" applyFont="1" applyBorder="1" applyAlignment="1" applyProtection="1">
      <alignment horizontal="center" vertical="top"/>
    </xf>
    <xf numFmtId="2" fontId="11" fillId="0" borderId="0" xfId="0" applyNumberFormat="1" applyFont="1" applyAlignment="1" applyProtection="1">
      <alignment horizontal="center"/>
    </xf>
    <xf numFmtId="2" fontId="11" fillId="0" borderId="26" xfId="0" applyNumberFormat="1" applyFont="1" applyBorder="1" applyAlignment="1" applyProtection="1">
      <alignment horizontal="center" vertical="center"/>
    </xf>
    <xf numFmtId="2" fontId="11" fillId="0" borderId="2" xfId="0" applyNumberFormat="1" applyFont="1" applyBorder="1" applyAlignment="1" applyProtection="1">
      <alignment horizontal="center" vertical="top"/>
    </xf>
    <xf numFmtId="2" fontId="11" fillId="0" borderId="17" xfId="0" applyNumberFormat="1" applyFont="1" applyBorder="1" applyAlignment="1" applyProtection="1">
      <alignment horizontal="center" vertical="top"/>
    </xf>
    <xf numFmtId="2" fontId="11" fillId="0" borderId="18" xfId="0" applyNumberFormat="1" applyFont="1" applyBorder="1" applyAlignment="1" applyProtection="1">
      <alignment horizontal="center" vertical="top"/>
    </xf>
    <xf numFmtId="2" fontId="11" fillId="0" borderId="20" xfId="0" applyNumberFormat="1" applyFont="1" applyBorder="1" applyAlignment="1" applyProtection="1">
      <alignment horizontal="center" vertical="top"/>
    </xf>
    <xf numFmtId="2" fontId="11" fillId="0" borderId="7" xfId="0" applyNumberFormat="1" applyFont="1" applyBorder="1" applyAlignment="1" applyProtection="1">
      <alignment horizontal="center" vertical="center"/>
    </xf>
    <xf numFmtId="2" fontId="11" fillId="0" borderId="7" xfId="0" applyNumberFormat="1" applyFont="1" applyBorder="1" applyAlignment="1" applyProtection="1">
      <alignment horizontal="center" vertical="top"/>
    </xf>
    <xf numFmtId="2" fontId="11" fillId="3" borderId="7" xfId="0" applyNumberFormat="1" applyFont="1" applyFill="1" applyBorder="1" applyAlignment="1" applyProtection="1">
      <alignment horizontal="center" vertical="top"/>
    </xf>
    <xf numFmtId="2" fontId="11" fillId="0" borderId="27" xfId="0" applyNumberFormat="1" applyFont="1" applyBorder="1" applyAlignment="1" applyProtection="1">
      <alignment horizontal="center" vertical="center"/>
    </xf>
    <xf numFmtId="2" fontId="8" fillId="6" borderId="5" xfId="0" applyNumberFormat="1" applyFont="1" applyFill="1" applyBorder="1" applyAlignment="1" applyProtection="1">
      <alignment horizontal="center"/>
    </xf>
    <xf numFmtId="2" fontId="8" fillId="0" borderId="0" xfId="0" applyNumberFormat="1" applyFont="1" applyBorder="1" applyProtection="1"/>
    <xf numFmtId="2" fontId="11" fillId="0" borderId="0" xfId="0" applyNumberFormat="1" applyFont="1" applyBorder="1" applyAlignment="1" applyProtection="1">
      <alignment vertical="top"/>
    </xf>
    <xf numFmtId="0" fontId="35" fillId="10" borderId="48" xfId="0" applyFont="1" applyFill="1" applyBorder="1" applyAlignment="1">
      <alignment horizontal="left" vertical="center" wrapText="1"/>
    </xf>
    <xf numFmtId="0" fontId="0" fillId="10" borderId="10" xfId="0" applyFill="1" applyBorder="1" applyAlignment="1">
      <alignment horizontal="center" vertical="center"/>
    </xf>
    <xf numFmtId="0" fontId="0" fillId="10" borderId="10" xfId="0" applyFill="1" applyBorder="1" applyAlignment="1">
      <alignment vertical="center" wrapText="1"/>
    </xf>
    <xf numFmtId="0" fontId="11" fillId="10" borderId="10" xfId="0" applyFont="1" applyFill="1" applyBorder="1" applyAlignment="1">
      <alignment horizontal="left" vertical="center"/>
    </xf>
    <xf numFmtId="0" fontId="0" fillId="10" borderId="10" xfId="0" quotePrefix="1" applyFill="1" applyBorder="1" applyAlignment="1">
      <alignment vertical="center" wrapText="1"/>
    </xf>
    <xf numFmtId="0" fontId="8" fillId="10" borderId="10" xfId="0" applyFont="1" applyFill="1" applyBorder="1" applyAlignment="1">
      <alignment horizontal="center" vertical="center" wrapText="1"/>
    </xf>
    <xf numFmtId="0" fontId="35" fillId="10" borderId="10" xfId="0" applyFont="1" applyFill="1" applyBorder="1" applyAlignment="1">
      <alignment horizontal="left" vertical="center" wrapText="1"/>
    </xf>
    <xf numFmtId="0" fontId="17"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0" xfId="0" applyFont="1" applyFill="1" applyBorder="1" applyAlignment="1">
      <alignment vertical="center" wrapText="1"/>
    </xf>
    <xf numFmtId="0" fontId="11" fillId="10" borderId="10" xfId="0" applyFont="1" applyFill="1" applyBorder="1" applyAlignment="1">
      <alignment horizontal="center" vertical="center"/>
    </xf>
    <xf numFmtId="0" fontId="35" fillId="10" borderId="10" xfId="0" applyFont="1" applyFill="1" applyBorder="1" applyAlignment="1">
      <alignment horizontal="left" vertical="center" wrapText="1"/>
    </xf>
    <xf numFmtId="0" fontId="13" fillId="0" borderId="0" xfId="0" applyFont="1" applyBorder="1" applyAlignment="1">
      <alignment vertical="top"/>
    </xf>
    <xf numFmtId="0" fontId="0" fillId="10" borderId="10" xfId="0" applyFont="1" applyFill="1" applyBorder="1" applyAlignment="1">
      <alignment vertical="center" wrapText="1"/>
    </xf>
    <xf numFmtId="0" fontId="11" fillId="10" borderId="10" xfId="0" quotePrefix="1" applyFont="1" applyFill="1" applyBorder="1" applyAlignment="1" applyProtection="1">
      <alignment vertical="center" wrapText="1"/>
    </xf>
    <xf numFmtId="0" fontId="0" fillId="10" borderId="0" xfId="0" applyFill="1"/>
    <xf numFmtId="0" fontId="11" fillId="10" borderId="0" xfId="0" applyFont="1" applyFill="1"/>
    <xf numFmtId="0" fontId="0" fillId="0" borderId="10" xfId="0" applyBorder="1"/>
    <xf numFmtId="0" fontId="34" fillId="10" borderId="10" xfId="0" applyFont="1" applyFill="1" applyBorder="1" applyAlignment="1">
      <alignment vertical="center" wrapText="1"/>
    </xf>
    <xf numFmtId="0" fontId="0" fillId="10" borderId="10" xfId="0" quotePrefix="1" applyFont="1" applyFill="1" applyBorder="1" applyAlignment="1">
      <alignment horizontal="left" vertical="center" wrapText="1"/>
    </xf>
    <xf numFmtId="0" fontId="11" fillId="10" borderId="10" xfId="0" quotePrefix="1" applyFont="1" applyFill="1" applyBorder="1" applyAlignment="1">
      <alignment vertical="center" wrapText="1"/>
    </xf>
    <xf numFmtId="0" fontId="0" fillId="10" borderId="10" xfId="0" applyFill="1" applyBorder="1" applyAlignment="1">
      <alignment vertical="center"/>
    </xf>
    <xf numFmtId="0" fontId="0" fillId="10" borderId="10" xfId="0" quotePrefix="1" applyFont="1" applyFill="1" applyBorder="1" applyAlignment="1">
      <alignment vertical="center" wrapText="1"/>
    </xf>
    <xf numFmtId="0" fontId="0" fillId="10" borderId="10" xfId="0" applyFont="1" applyFill="1" applyBorder="1" applyAlignment="1">
      <alignment horizontal="left" vertical="center" wrapText="1"/>
    </xf>
    <xf numFmtId="0" fontId="0" fillId="10" borderId="10" xfId="0" applyFont="1" applyFill="1" applyBorder="1" applyAlignment="1">
      <alignment horizontal="center" vertical="center"/>
    </xf>
    <xf numFmtId="0" fontId="0" fillId="10" borderId="10" xfId="0" applyFont="1" applyFill="1" applyBorder="1" applyAlignment="1">
      <alignment horizontal="center" vertical="center" wrapText="1"/>
    </xf>
    <xf numFmtId="2" fontId="11" fillId="2" borderId="58" xfId="0" applyNumberFormat="1" applyFont="1" applyFill="1" applyBorder="1" applyAlignment="1" applyProtection="1">
      <alignment horizontal="left" vertical="justify"/>
    </xf>
    <xf numFmtId="0" fontId="11" fillId="2" borderId="52" xfId="0" applyFont="1" applyFill="1" applyBorder="1" applyAlignment="1" applyProtection="1">
      <alignment horizontal="left" vertical="justify"/>
    </xf>
    <xf numFmtId="0" fontId="0" fillId="2" borderId="52" xfId="0" applyFill="1" applyBorder="1" applyAlignment="1" applyProtection="1">
      <alignment horizontal="left" vertical="justify"/>
    </xf>
    <xf numFmtId="1" fontId="11" fillId="2" borderId="40" xfId="0" applyNumberFormat="1" applyFont="1" applyFill="1" applyBorder="1" applyAlignment="1" applyProtection="1">
      <alignment horizontal="right" vertical="justify"/>
      <protection locked="0"/>
    </xf>
    <xf numFmtId="0" fontId="11" fillId="0" borderId="0" xfId="0" applyFont="1" applyAlignment="1">
      <alignment vertical="center" wrapText="1"/>
    </xf>
    <xf numFmtId="1" fontId="11" fillId="2" borderId="41" xfId="0" applyNumberFormat="1" applyFont="1" applyFill="1" applyBorder="1" applyAlignment="1" applyProtection="1">
      <alignment horizontal="right" vertical="justify"/>
      <protection locked="0"/>
    </xf>
    <xf numFmtId="0" fontId="0" fillId="2" borderId="40" xfId="0" applyFill="1" applyBorder="1" applyAlignment="1" applyProtection="1">
      <alignment horizontal="left" vertical="justify"/>
      <protection locked="0"/>
    </xf>
    <xf numFmtId="0" fontId="34" fillId="0" borderId="10" xfId="0" applyFont="1" applyBorder="1" applyAlignment="1">
      <alignment horizontal="center"/>
    </xf>
    <xf numFmtId="0" fontId="0" fillId="10" borderId="10" xfId="0" applyFill="1" applyBorder="1" applyAlignment="1">
      <alignment horizontal="left" vertical="center" wrapText="1"/>
    </xf>
    <xf numFmtId="0" fontId="27" fillId="10" borderId="10" xfId="0" quotePrefix="1" applyFont="1" applyFill="1" applyBorder="1" applyAlignment="1" applyProtection="1">
      <alignment vertical="center" wrapText="1"/>
    </xf>
    <xf numFmtId="0" fontId="8" fillId="0" borderId="4" xfId="0" applyFont="1" applyBorder="1" applyProtection="1"/>
    <xf numFmtId="0" fontId="0" fillId="0" borderId="1" xfId="0" applyBorder="1" applyProtection="1"/>
    <xf numFmtId="0" fontId="8" fillId="0" borderId="0" xfId="0" applyFont="1" applyBorder="1" applyProtection="1"/>
    <xf numFmtId="0" fontId="8" fillId="0" borderId="0" xfId="0" applyFont="1" applyAlignment="1" applyProtection="1">
      <alignment vertical="center"/>
    </xf>
    <xf numFmtId="0" fontId="0" fillId="0" borderId="0" xfId="0" applyAlignment="1" applyProtection="1">
      <alignment vertical="center"/>
    </xf>
    <xf numFmtId="2" fontId="0" fillId="0" borderId="0" xfId="0" applyNumberFormat="1" applyAlignment="1" applyProtection="1">
      <alignment vertical="center"/>
    </xf>
    <xf numFmtId="0" fontId="16" fillId="0" borderId="0" xfId="0" applyFont="1" applyAlignment="1" applyProtection="1">
      <alignment vertical="center"/>
    </xf>
    <xf numFmtId="0" fontId="0" fillId="0" borderId="0" xfId="0" applyAlignment="1" applyProtection="1">
      <alignment horizontal="center" vertical="center"/>
    </xf>
    <xf numFmtId="0" fontId="0" fillId="2" borderId="10" xfId="0" applyFill="1" applyBorder="1" applyAlignment="1" applyProtection="1">
      <alignment horizontal="right" vertical="center"/>
      <protection locked="0"/>
    </xf>
    <xf numFmtId="0" fontId="8" fillId="0" borderId="0" xfId="0" applyFont="1" applyAlignment="1" applyProtection="1">
      <alignment horizontal="left" vertical="center"/>
    </xf>
    <xf numFmtId="2" fontId="8" fillId="0" borderId="0" xfId="0" applyNumberFormat="1" applyFont="1" applyAlignment="1" applyProtection="1">
      <alignment vertical="center"/>
    </xf>
    <xf numFmtId="0" fontId="8" fillId="0" borderId="0" xfId="0" applyFont="1" applyAlignment="1" applyProtection="1">
      <alignment horizontal="right" vertical="top"/>
    </xf>
    <xf numFmtId="0" fontId="39" fillId="0" borderId="0" xfId="0" applyFont="1"/>
    <xf numFmtId="0" fontId="16" fillId="0" borderId="1" xfId="0" applyFont="1" applyBorder="1" applyAlignment="1">
      <alignment vertical="top"/>
    </xf>
    <xf numFmtId="0" fontId="16" fillId="0" borderId="19" xfId="0" applyFont="1" applyBorder="1" applyAlignment="1">
      <alignment vertical="top"/>
    </xf>
    <xf numFmtId="0" fontId="16" fillId="0" borderId="3" xfId="0" applyFont="1" applyBorder="1" applyAlignment="1">
      <alignment vertical="top"/>
    </xf>
    <xf numFmtId="0" fontId="16" fillId="0" borderId="23" xfId="0" applyFont="1" applyBorder="1" applyAlignment="1">
      <alignment vertical="top"/>
    </xf>
    <xf numFmtId="0" fontId="16" fillId="0" borderId="4" xfId="0" applyFont="1" applyBorder="1" applyAlignment="1">
      <alignment vertical="top"/>
    </xf>
    <xf numFmtId="0" fontId="16" fillId="0" borderId="6" xfId="0" applyFont="1" applyBorder="1" applyAlignment="1">
      <alignment vertical="top"/>
    </xf>
    <xf numFmtId="0" fontId="16" fillId="0" borderId="2" xfId="0" applyFont="1" applyBorder="1" applyAlignment="1">
      <alignment horizontal="left" vertical="center"/>
    </xf>
    <xf numFmtId="0" fontId="16" fillId="0" borderId="0" xfId="0" applyFont="1" applyBorder="1" applyAlignment="1">
      <alignment horizontal="left" vertical="center"/>
    </xf>
    <xf numFmtId="14" fontId="16" fillId="0" borderId="5" xfId="0" applyNumberFormat="1" applyFont="1" applyBorder="1" applyAlignment="1">
      <alignment horizontal="left" vertical="center"/>
    </xf>
    <xf numFmtId="0" fontId="5" fillId="2" borderId="10" xfId="0" applyFont="1" applyFill="1" applyBorder="1" applyAlignment="1" applyProtection="1">
      <alignment horizontal="right" vertical="center" wrapText="1"/>
      <protection locked="0"/>
    </xf>
    <xf numFmtId="0" fontId="6" fillId="0" borderId="0" xfId="0" applyFont="1" applyAlignment="1" applyProtection="1">
      <alignment vertical="top"/>
    </xf>
    <xf numFmtId="0" fontId="4" fillId="6" borderId="0" xfId="0" applyFont="1" applyFill="1" applyBorder="1" applyAlignment="1" applyProtection="1">
      <alignment horizontal="center" vertical="top" wrapText="1"/>
    </xf>
    <xf numFmtId="2" fontId="6" fillId="6" borderId="2" xfId="0" applyNumberFormat="1" applyFont="1" applyFill="1" applyBorder="1" applyAlignment="1" applyProtection="1">
      <alignment horizontal="center" vertical="top"/>
    </xf>
    <xf numFmtId="2" fontId="6" fillId="0" borderId="26" xfId="0" applyNumberFormat="1" applyFont="1" applyBorder="1" applyAlignment="1" applyProtection="1">
      <alignment horizontal="center" vertical="center"/>
    </xf>
    <xf numFmtId="0" fontId="4" fillId="0" borderId="0" xfId="0" applyFont="1" applyBorder="1" applyAlignment="1" applyProtection="1">
      <alignment horizontal="center" vertical="top" wrapText="1"/>
    </xf>
    <xf numFmtId="2" fontId="6" fillId="0" borderId="2" xfId="0" applyNumberFormat="1" applyFont="1" applyBorder="1" applyAlignment="1" applyProtection="1">
      <alignment horizontal="center" vertical="top"/>
    </xf>
    <xf numFmtId="2" fontId="6" fillId="0" borderId="15" xfId="0" applyNumberFormat="1" applyFont="1" applyBorder="1" applyAlignment="1" applyProtection="1">
      <alignment horizontal="center" vertical="top"/>
    </xf>
    <xf numFmtId="0" fontId="10" fillId="14" borderId="0" xfId="0" applyFont="1" applyFill="1" applyAlignment="1" applyProtection="1">
      <alignment horizontal="center" vertical="center" wrapText="1"/>
    </xf>
    <xf numFmtId="0" fontId="12" fillId="0" borderId="0" xfId="0" applyFont="1" applyBorder="1" applyAlignment="1">
      <alignment horizontal="center" vertical="center" wrapText="1"/>
    </xf>
    <xf numFmtId="0" fontId="10"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27" fillId="0" borderId="8" xfId="0" quotePrefix="1" applyFont="1" applyBorder="1" applyAlignment="1" applyProtection="1">
      <alignment horizontal="left" vertical="center" wrapText="1"/>
    </xf>
    <xf numFmtId="0" fontId="11" fillId="2" borderId="10" xfId="0" applyFont="1" applyFill="1" applyBorder="1" applyAlignment="1" applyProtection="1">
      <alignment horizontal="left" vertical="justify"/>
      <protection locked="0"/>
    </xf>
    <xf numFmtId="0" fontId="0" fillId="0" borderId="51" xfId="0" applyBorder="1" applyAlignment="1" applyProtection="1">
      <alignment vertical="top" wrapText="1"/>
    </xf>
    <xf numFmtId="0" fontId="0" fillId="0" borderId="29" xfId="0" applyBorder="1" applyAlignment="1" applyProtection="1">
      <alignment vertical="top" wrapText="1"/>
    </xf>
    <xf numFmtId="0" fontId="11" fillId="0" borderId="10" xfId="0" applyFont="1" applyBorder="1" applyAlignment="1">
      <alignment horizontal="center" vertical="center"/>
    </xf>
    <xf numFmtId="14" fontId="0" fillId="2" borderId="10" xfId="0" applyNumberFormat="1" applyFill="1" applyBorder="1" applyAlignment="1" applyProtection="1">
      <alignment horizontal="right"/>
    </xf>
    <xf numFmtId="2" fontId="6" fillId="0" borderId="21" xfId="0" applyNumberFormat="1" applyFont="1" applyFill="1" applyBorder="1" applyAlignment="1" applyProtection="1">
      <alignment horizontal="center" vertical="top"/>
    </xf>
    <xf numFmtId="2" fontId="6" fillId="0" borderId="25" xfId="0" applyNumberFormat="1" applyFont="1" applyFill="1" applyBorder="1" applyAlignment="1" applyProtection="1">
      <alignment horizontal="center" vertical="top"/>
    </xf>
    <xf numFmtId="2" fontId="6" fillId="0" borderId="18" xfId="0" applyNumberFormat="1" applyFont="1" applyFill="1" applyBorder="1" applyAlignment="1" applyProtection="1">
      <alignment horizontal="center" vertical="top"/>
    </xf>
    <xf numFmtId="2" fontId="6" fillId="0" borderId="20" xfId="0" applyNumberFormat="1" applyFont="1" applyFill="1" applyBorder="1" applyAlignment="1" applyProtection="1">
      <alignment horizontal="center" vertical="top"/>
    </xf>
    <xf numFmtId="2" fontId="6" fillId="0" borderId="2" xfId="0" applyNumberFormat="1" applyFont="1" applyFill="1" applyBorder="1" applyAlignment="1" applyProtection="1">
      <alignment horizontal="center" vertical="top"/>
    </xf>
    <xf numFmtId="2" fontId="6" fillId="0" borderId="17" xfId="0" applyNumberFormat="1" applyFont="1" applyFill="1" applyBorder="1" applyAlignment="1" applyProtection="1">
      <alignment horizontal="center" vertical="top"/>
    </xf>
    <xf numFmtId="2" fontId="6" fillId="0" borderId="22" xfId="0" applyNumberFormat="1" applyFont="1" applyFill="1" applyBorder="1" applyAlignment="1" applyProtection="1">
      <alignment horizontal="center" vertical="top"/>
    </xf>
    <xf numFmtId="2" fontId="6" fillId="0" borderId="21" xfId="0" applyNumberFormat="1" applyFont="1" applyBorder="1" applyAlignment="1" applyProtection="1">
      <alignment horizontal="center" vertical="top"/>
    </xf>
    <xf numFmtId="2" fontId="6" fillId="0" borderId="17" xfId="0" applyNumberFormat="1" applyFont="1" applyBorder="1" applyAlignment="1" applyProtection="1">
      <alignment horizontal="center" vertical="top"/>
    </xf>
    <xf numFmtId="2" fontId="6" fillId="0" borderId="18" xfId="0" applyNumberFormat="1" applyFont="1" applyBorder="1" applyAlignment="1" applyProtection="1">
      <alignment horizontal="center" vertical="top"/>
    </xf>
    <xf numFmtId="2" fontId="6" fillId="0" borderId="22" xfId="0" applyNumberFormat="1" applyFont="1" applyBorder="1" applyAlignment="1" applyProtection="1">
      <alignment horizontal="center" vertical="top"/>
    </xf>
    <xf numFmtId="2" fontId="6" fillId="0" borderId="20" xfId="0" applyNumberFormat="1" applyFont="1" applyBorder="1" applyAlignment="1" applyProtection="1">
      <alignment horizontal="center" vertical="top"/>
    </xf>
    <xf numFmtId="2" fontId="6" fillId="0" borderId="7" xfId="0" applyNumberFormat="1" applyFont="1" applyBorder="1" applyAlignment="1" applyProtection="1">
      <alignment horizontal="center" vertical="top"/>
    </xf>
    <xf numFmtId="2" fontId="6" fillId="0" borderId="52" xfId="0" applyNumberFormat="1" applyFont="1" applyBorder="1" applyAlignment="1" applyProtection="1">
      <alignment horizontal="center" vertical="top"/>
    </xf>
    <xf numFmtId="2" fontId="6" fillId="0" borderId="0" xfId="0" applyNumberFormat="1" applyFont="1" applyBorder="1" applyAlignment="1" applyProtection="1">
      <alignment horizontal="center" vertical="top"/>
    </xf>
    <xf numFmtId="2" fontId="6" fillId="0" borderId="53" xfId="0" applyNumberFormat="1" applyFont="1" applyFill="1" applyBorder="1" applyAlignment="1" applyProtection="1">
      <alignment horizontal="center" vertical="top"/>
    </xf>
    <xf numFmtId="2" fontId="6" fillId="0" borderId="53" xfId="0" applyNumberFormat="1" applyFont="1" applyBorder="1" applyAlignment="1" applyProtection="1">
      <alignment horizontal="center" vertical="top"/>
    </xf>
    <xf numFmtId="2" fontId="6" fillId="0" borderId="49" xfId="0" applyNumberFormat="1" applyFont="1" applyBorder="1" applyAlignment="1" applyProtection="1">
      <alignment horizontal="center" vertical="top"/>
    </xf>
    <xf numFmtId="2" fontId="11" fillId="2" borderId="58" xfId="0" applyNumberFormat="1" applyFont="1" applyFill="1" applyBorder="1" applyAlignment="1" applyProtection="1">
      <alignment horizontal="left" vertical="justify"/>
      <protection locked="0"/>
    </xf>
    <xf numFmtId="0" fontId="0" fillId="2" borderId="62" xfId="0" applyFill="1" applyBorder="1" applyAlignment="1" applyProtection="1">
      <alignment horizontal="center" vertical="top"/>
    </xf>
    <xf numFmtId="0" fontId="0" fillId="2" borderId="61" xfId="0" applyFill="1" applyBorder="1" applyAlignment="1" applyProtection="1">
      <alignment horizontal="center" vertical="top"/>
    </xf>
    <xf numFmtId="0" fontId="27" fillId="0" borderId="0" xfId="0" applyFont="1" applyBorder="1" applyAlignment="1" applyProtection="1">
      <alignment vertical="top" wrapText="1"/>
    </xf>
    <xf numFmtId="0" fontId="0" fillId="2" borderId="16" xfId="0" applyFill="1" applyBorder="1" applyAlignment="1" applyProtection="1">
      <alignment horizontal="center" vertical="top"/>
      <protection locked="0"/>
    </xf>
    <xf numFmtId="0" fontId="0" fillId="2" borderId="61" xfId="0" applyFill="1" applyBorder="1" applyAlignment="1" applyProtection="1">
      <alignment horizontal="center" vertical="top"/>
      <protection locked="0"/>
    </xf>
    <xf numFmtId="0" fontId="0" fillId="0" borderId="10" xfId="0" applyBorder="1" applyAlignment="1" applyProtection="1">
      <alignment vertical="top" wrapText="1"/>
    </xf>
    <xf numFmtId="2" fontId="0" fillId="0" borderId="10" xfId="0" applyNumberFormat="1" applyBorder="1" applyAlignment="1" applyProtection="1">
      <alignment vertical="top" wrapText="1"/>
    </xf>
    <xf numFmtId="0" fontId="0" fillId="0" borderId="42" xfId="0" applyBorder="1" applyAlignment="1" applyProtection="1">
      <alignment vertical="top" wrapText="1"/>
    </xf>
    <xf numFmtId="0" fontId="12" fillId="0" borderId="40" xfId="0" applyFont="1" applyBorder="1" applyAlignment="1" applyProtection="1">
      <alignment vertical="top" wrapText="1"/>
    </xf>
    <xf numFmtId="0" fontId="0" fillId="2" borderId="60" xfId="0" applyFill="1" applyBorder="1" applyAlignment="1" applyProtection="1">
      <alignment horizontal="center" vertical="top"/>
    </xf>
    <xf numFmtId="0" fontId="11" fillId="0" borderId="0" xfId="0" applyFont="1" applyBorder="1" applyAlignment="1" applyProtection="1">
      <alignment vertical="top" wrapText="1"/>
    </xf>
    <xf numFmtId="0" fontId="0" fillId="2" borderId="6" xfId="0" applyFill="1" applyBorder="1" applyAlignment="1" applyProtection="1">
      <alignment horizontal="center" vertical="top"/>
    </xf>
    <xf numFmtId="0" fontId="8" fillId="3" borderId="26" xfId="0" applyFont="1" applyFill="1" applyBorder="1" applyAlignment="1" applyProtection="1">
      <alignment horizontal="center" vertical="center" wrapText="1"/>
    </xf>
    <xf numFmtId="0" fontId="0" fillId="0" borderId="0" xfId="0" applyBorder="1" applyAlignment="1" applyProtection="1">
      <alignment vertical="top"/>
    </xf>
    <xf numFmtId="2" fontId="0" fillId="0" borderId="0" xfId="0" applyNumberFormat="1" applyBorder="1" applyAlignment="1" applyProtection="1">
      <alignment vertical="top"/>
    </xf>
    <xf numFmtId="0" fontId="27" fillId="0" borderId="0" xfId="0" applyFont="1" applyBorder="1" applyAlignment="1" applyProtection="1">
      <alignment vertical="top"/>
    </xf>
    <xf numFmtId="0" fontId="11" fillId="0" borderId="22" xfId="0" quotePrefix="1" applyFont="1" applyBorder="1" applyAlignment="1" applyProtection="1">
      <alignment horizontal="left" vertical="center" wrapText="1"/>
    </xf>
    <xf numFmtId="0" fontId="6" fillId="0" borderId="0" xfId="0" quotePrefix="1"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36" xfId="0" quotePrefix="1" applyFont="1" applyBorder="1" applyAlignment="1" applyProtection="1">
      <alignment horizontal="left" vertical="center" wrapText="1"/>
    </xf>
    <xf numFmtId="0" fontId="27" fillId="0" borderId="3" xfId="0" quotePrefix="1" applyFont="1" applyBorder="1" applyAlignment="1" applyProtection="1">
      <alignment horizontal="left" vertical="center" wrapText="1"/>
    </xf>
    <xf numFmtId="0" fontId="11" fillId="0" borderId="43" xfId="0" quotePrefix="1" applyFont="1" applyBorder="1" applyAlignment="1" applyProtection="1">
      <alignment horizontal="left" vertical="center" wrapText="1"/>
    </xf>
    <xf numFmtId="0" fontId="27" fillId="0" borderId="44"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6" fillId="0" borderId="24" xfId="0" applyFont="1" applyBorder="1" applyAlignment="1" applyProtection="1">
      <alignment horizontal="left" vertical="center" wrapText="1"/>
    </xf>
    <xf numFmtId="0" fontId="11" fillId="0" borderId="36" xfId="0" quotePrefix="1" applyFont="1" applyBorder="1" applyAlignment="1" applyProtection="1">
      <alignment horizontal="left" vertical="center" wrapText="1"/>
    </xf>
    <xf numFmtId="0" fontId="11" fillId="0" borderId="39" xfId="0" quotePrefix="1" applyFont="1" applyBorder="1" applyAlignment="1" applyProtection="1">
      <alignment horizontal="left" vertical="center" wrapText="1"/>
    </xf>
    <xf numFmtId="0" fontId="27" fillId="0" borderId="43" xfId="0" quotePrefix="1"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21" xfId="0" quotePrefix="1" applyFont="1" applyBorder="1" applyAlignment="1" applyProtection="1">
      <alignment horizontal="left" vertical="center" wrapText="1"/>
    </xf>
    <xf numFmtId="0" fontId="27" fillId="0" borderId="17" xfId="0" quotePrefix="1" applyFont="1" applyBorder="1" applyAlignment="1" applyProtection="1">
      <alignment horizontal="left" vertical="center" wrapText="1"/>
    </xf>
    <xf numFmtId="0" fontId="27" fillId="0" borderId="18" xfId="0" quotePrefix="1" applyFont="1" applyBorder="1" applyAlignment="1" applyProtection="1">
      <alignment horizontal="left" vertical="center" wrapText="1"/>
    </xf>
    <xf numFmtId="0" fontId="27" fillId="0" borderId="0" xfId="0" quotePrefix="1" applyFont="1" applyBorder="1" applyAlignment="1" applyProtection="1">
      <alignment horizontal="left" vertical="center" wrapText="1"/>
    </xf>
    <xf numFmtId="0" fontId="27" fillId="0" borderId="39" xfId="0" quotePrefix="1"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44" xfId="0" quotePrefix="1" applyFont="1" applyBorder="1" applyAlignment="1" applyProtection="1">
      <alignment horizontal="left" vertical="center" wrapText="1"/>
    </xf>
    <xf numFmtId="0" fontId="27" fillId="0" borderId="45" xfId="0" applyFont="1" applyBorder="1" applyAlignment="1" applyProtection="1">
      <alignment horizontal="left" vertical="center" wrapText="1"/>
    </xf>
    <xf numFmtId="0" fontId="0" fillId="10" borderId="10" xfId="0" quotePrefix="1" applyFill="1" applyBorder="1" applyAlignment="1">
      <alignment horizontal="left" vertical="center" wrapText="1"/>
    </xf>
    <xf numFmtId="0" fontId="27" fillId="0" borderId="39" xfId="0" applyFont="1" applyBorder="1" applyAlignment="1" applyProtection="1">
      <alignment horizontal="left" vertical="center" wrapText="1"/>
    </xf>
    <xf numFmtId="0" fontId="27" fillId="0" borderId="40" xfId="0" quotePrefix="1" applyFont="1" applyBorder="1" applyAlignment="1" applyProtection="1">
      <alignment horizontal="left" vertical="center" wrapText="1"/>
    </xf>
    <xf numFmtId="0" fontId="27" fillId="0" borderId="4" xfId="0" quotePrefix="1" applyFont="1" applyBorder="1" applyAlignment="1" applyProtection="1">
      <alignment horizontal="left" vertical="center" wrapText="1"/>
    </xf>
    <xf numFmtId="0" fontId="26" fillId="0" borderId="25" xfId="0" applyFont="1" applyBorder="1" applyAlignment="1" applyProtection="1">
      <alignment horizontal="left" vertical="center" wrapText="1"/>
    </xf>
    <xf numFmtId="0" fontId="26" fillId="0" borderId="36" xfId="0" applyFont="1" applyBorder="1" applyAlignment="1" applyProtection="1">
      <alignment horizontal="left" vertical="center" wrapText="1"/>
    </xf>
    <xf numFmtId="0" fontId="0" fillId="0" borderId="10" xfId="0" quotePrefix="1" applyBorder="1" applyAlignment="1">
      <alignment horizontal="left" vertical="center" wrapText="1"/>
    </xf>
    <xf numFmtId="0" fontId="27" fillId="0" borderId="27" xfId="0" quotePrefix="1"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7" xfId="0" quotePrefix="1" applyFont="1" applyFill="1" applyBorder="1" applyAlignment="1" applyProtection="1">
      <alignment horizontal="left" vertical="center" wrapText="1"/>
    </xf>
    <xf numFmtId="0" fontId="27" fillId="0" borderId="22" xfId="0" applyFont="1" applyFill="1" applyBorder="1" applyAlignment="1">
      <alignment horizontal="left" vertical="center" wrapText="1"/>
    </xf>
    <xf numFmtId="0" fontId="27" fillId="3" borderId="25" xfId="0" applyFont="1" applyFill="1" applyBorder="1" applyAlignment="1">
      <alignment horizontal="left" vertical="center" wrapText="1"/>
    </xf>
    <xf numFmtId="0" fontId="27" fillId="3" borderId="22" xfId="0" applyFont="1" applyFill="1" applyBorder="1" applyAlignment="1">
      <alignment horizontal="left" vertical="center" wrapText="1"/>
    </xf>
    <xf numFmtId="0" fontId="0" fillId="2" borderId="6" xfId="0" applyFill="1" applyBorder="1" applyAlignment="1" applyProtection="1">
      <alignment horizontal="center" vertical="top"/>
      <protection locked="0"/>
    </xf>
    <xf numFmtId="0" fontId="8" fillId="3" borderId="24" xfId="0"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xf>
    <xf numFmtId="0" fontId="8" fillId="7" borderId="24" xfId="0" applyFont="1" applyFill="1" applyBorder="1" applyAlignment="1" applyProtection="1">
      <alignment horizontal="center" vertical="center" wrapText="1"/>
    </xf>
    <xf numFmtId="2" fontId="11" fillId="0" borderId="27" xfId="0" applyNumberFormat="1" applyFont="1" applyBorder="1" applyAlignment="1" applyProtection="1">
      <alignment horizontal="center"/>
    </xf>
    <xf numFmtId="0" fontId="0" fillId="0" borderId="27" xfId="0" applyBorder="1" applyAlignment="1" applyProtection="1">
      <alignment horizontal="center"/>
    </xf>
    <xf numFmtId="0" fontId="11" fillId="0" borderId="7" xfId="0" applyFont="1" applyBorder="1" applyAlignment="1" applyProtection="1">
      <alignment vertical="top" wrapText="1"/>
    </xf>
    <xf numFmtId="0" fontId="27" fillId="0" borderId="7" xfId="0" quotePrefix="1" applyFont="1" applyBorder="1" applyAlignment="1" applyProtection="1">
      <alignment horizontal="left" vertical="center" wrapText="1"/>
    </xf>
    <xf numFmtId="0" fontId="10" fillId="0" borderId="4" xfId="0" applyFont="1" applyBorder="1" applyAlignment="1" applyProtection="1">
      <alignment vertical="top" wrapText="1"/>
    </xf>
    <xf numFmtId="2" fontId="10" fillId="0" borderId="4" xfId="0" applyNumberFormat="1" applyFont="1" applyBorder="1" applyAlignment="1" applyProtection="1">
      <alignment vertical="top" wrapText="1"/>
    </xf>
    <xf numFmtId="0" fontId="8" fillId="0" borderId="0" xfId="0" applyFont="1" applyAlignment="1" applyProtection="1">
      <alignment horizontal="left" vertical="center" wrapText="1"/>
    </xf>
    <xf numFmtId="0" fontId="6" fillId="2" borderId="7" xfId="0" applyFont="1" applyFill="1" applyBorder="1" applyAlignment="1" applyProtection="1">
      <alignment vertical="top" wrapText="1"/>
      <protection locked="0"/>
    </xf>
    <xf numFmtId="0" fontId="40" fillId="0" borderId="42" xfId="0" applyFont="1" applyBorder="1" applyAlignment="1">
      <alignment horizontal="right" wrapText="1"/>
    </xf>
    <xf numFmtId="0" fontId="8" fillId="0" borderId="6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 xfId="0" applyFont="1" applyBorder="1" applyAlignment="1">
      <alignment horizontal="left" vertical="center"/>
    </xf>
    <xf numFmtId="0" fontId="0" fillId="2" borderId="60" xfId="0" applyFill="1" applyBorder="1" applyAlignment="1" applyProtection="1">
      <alignment horizontal="left" vertical="justify"/>
    </xf>
    <xf numFmtId="0" fontId="11" fillId="5" borderId="11" xfId="0" applyFont="1" applyFill="1" applyBorder="1" applyAlignment="1">
      <alignment horizontal="center" vertical="center" wrapText="1"/>
    </xf>
    <xf numFmtId="0" fontId="8" fillId="0" borderId="9" xfId="0" applyFont="1" applyBorder="1" applyAlignment="1">
      <alignment horizontal="center" vertical="center" wrapText="1"/>
    </xf>
    <xf numFmtId="0" fontId="6" fillId="5" borderId="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2" fillId="0" borderId="5" xfId="0" applyFont="1" applyFill="1" applyBorder="1" applyAlignment="1" applyProtection="1">
      <alignment horizontal="right" vertical="top" wrapText="1"/>
      <protection locked="0"/>
    </xf>
    <xf numFmtId="0" fontId="12" fillId="0" borderId="5" xfId="0" applyFont="1" applyBorder="1"/>
    <xf numFmtId="0" fontId="0" fillId="0" borderId="12" xfId="0" applyBorder="1" applyAlignment="1">
      <alignment horizontal="right"/>
    </xf>
    <xf numFmtId="0" fontId="0" fillId="0" borderId="1" xfId="0" applyBorder="1"/>
    <xf numFmtId="0" fontId="23" fillId="0" borderId="2" xfId="0" applyFont="1" applyBorder="1" applyAlignment="1">
      <alignment horizontal="center" wrapText="1"/>
    </xf>
    <xf numFmtId="0" fontId="22" fillId="0" borderId="2" xfId="0" applyFont="1" applyBorder="1" applyAlignment="1">
      <alignment horizontal="center"/>
    </xf>
    <xf numFmtId="0" fontId="0" fillId="0" borderId="3" xfId="0" applyBorder="1"/>
    <xf numFmtId="0" fontId="0" fillId="0" borderId="4" xfId="0" applyBorder="1"/>
    <xf numFmtId="0" fontId="12" fillId="0" borderId="10" xfId="0" applyFont="1" applyBorder="1" applyAlignment="1">
      <alignment horizontal="center" vertical="center" wrapText="1"/>
    </xf>
    <xf numFmtId="0" fontId="10" fillId="0" borderId="63" xfId="0" applyFont="1" applyBorder="1" applyAlignment="1">
      <alignment horizontal="left" vertical="center" wrapText="1"/>
    </xf>
    <xf numFmtId="0" fontId="10" fillId="0" borderId="9" xfId="0" applyFont="1" applyBorder="1" applyAlignment="1">
      <alignment horizontal="left" vertical="center" wrapText="1"/>
    </xf>
    <xf numFmtId="0" fontId="11" fillId="0" borderId="9" xfId="0" applyFont="1" applyBorder="1" applyAlignment="1">
      <alignment horizontal="center" vertical="justify" wrapText="1"/>
    </xf>
    <xf numFmtId="0" fontId="12" fillId="0" borderId="12" xfId="0" applyFont="1" applyBorder="1" applyAlignment="1">
      <alignment horizontal="center" vertical="center" wrapText="1"/>
    </xf>
    <xf numFmtId="0" fontId="8" fillId="0" borderId="24" xfId="0" applyFont="1" applyBorder="1" applyAlignment="1" applyProtection="1">
      <alignment vertical="center" wrapText="1"/>
    </xf>
    <xf numFmtId="0" fontId="17" fillId="0" borderId="1" xfId="0" applyFont="1" applyBorder="1" applyAlignment="1" applyProtection="1">
      <alignment horizontal="center" vertical="center"/>
    </xf>
    <xf numFmtId="0" fontId="8" fillId="0" borderId="7" xfId="0" applyFont="1" applyBorder="1" applyAlignment="1" applyProtection="1">
      <alignment vertical="center" wrapText="1"/>
    </xf>
    <xf numFmtId="0" fontId="8" fillId="0" borderId="8" xfId="0" applyFont="1" applyBorder="1" applyAlignment="1" applyProtection="1">
      <alignment vertical="center" wrapText="1"/>
    </xf>
    <xf numFmtId="0" fontId="8" fillId="0" borderId="7" xfId="0" applyFont="1" applyFill="1" applyBorder="1" applyAlignment="1" applyProtection="1">
      <alignment vertical="center" wrapText="1"/>
    </xf>
    <xf numFmtId="0" fontId="0" fillId="2" borderId="60" xfId="0" applyFill="1" applyBorder="1" applyAlignment="1" applyProtection="1">
      <alignment horizontal="center" vertical="top"/>
      <protection locked="0"/>
    </xf>
    <xf numFmtId="0" fontId="0" fillId="2" borderId="62" xfId="0" applyFill="1" applyBorder="1" applyAlignment="1" applyProtection="1">
      <alignment horizontal="center" vertical="top"/>
      <protection locked="0"/>
    </xf>
    <xf numFmtId="0" fontId="3" fillId="2" borderId="7" xfId="0" applyFont="1" applyFill="1" applyBorder="1" applyAlignment="1" applyProtection="1">
      <alignment vertical="top" wrapText="1"/>
      <protection locked="0"/>
    </xf>
    <xf numFmtId="0" fontId="3" fillId="2" borderId="10" xfId="0" applyFont="1" applyFill="1" applyBorder="1" applyAlignment="1" applyProtection="1">
      <alignment horizontal="right" vertical="center"/>
      <protection locked="0"/>
    </xf>
    <xf numFmtId="0" fontId="4" fillId="0" borderId="3" xfId="0" applyFont="1" applyBorder="1" applyAlignment="1">
      <alignment vertical="center"/>
    </xf>
    <xf numFmtId="0" fontId="4" fillId="2" borderId="10" xfId="0" applyFont="1" applyFill="1" applyBorder="1" applyAlignment="1" applyProtection="1">
      <alignment horizontal="right" vertical="center" wrapText="1"/>
      <protection locked="0"/>
    </xf>
    <xf numFmtId="0" fontId="3" fillId="10" borderId="10" xfId="0" applyFont="1" applyFill="1" applyBorder="1" applyAlignment="1">
      <alignment horizontal="left" vertical="center" wrapText="1"/>
    </xf>
    <xf numFmtId="0" fontId="22" fillId="0" borderId="5" xfId="0" applyFont="1" applyBorder="1" applyAlignment="1" applyProtection="1"/>
    <xf numFmtId="0" fontId="2" fillId="0" borderId="9" xfId="0" applyFont="1" applyFill="1" applyBorder="1" applyAlignment="1" applyProtection="1">
      <alignment horizontal="left" vertical="center" wrapText="1"/>
    </xf>
    <xf numFmtId="0" fontId="12" fillId="15" borderId="26" xfId="0" applyFont="1" applyFill="1" applyBorder="1" applyAlignment="1" applyProtection="1">
      <alignment horizontal="right" vertical="center" wrapText="1"/>
      <protection locked="0"/>
    </xf>
    <xf numFmtId="0" fontId="8" fillId="0" borderId="10" xfId="0" applyFont="1" applyBorder="1" applyAlignment="1">
      <alignment horizontal="center" vertical="center"/>
    </xf>
    <xf numFmtId="0" fontId="2" fillId="0" borderId="9" xfId="0" applyFont="1" applyFill="1" applyBorder="1" applyAlignment="1">
      <alignment horizontal="center" vertical="center" wrapText="1"/>
    </xf>
    <xf numFmtId="0" fontId="40" fillId="0" borderId="10" xfId="0" applyFont="1" applyBorder="1" applyAlignment="1">
      <alignment horizontal="right" vertical="center" wrapText="1"/>
    </xf>
    <xf numFmtId="0" fontId="40" fillId="0" borderId="42" xfId="0" applyFont="1" applyBorder="1" applyAlignment="1">
      <alignment horizontal="right" vertical="center" wrapText="1"/>
    </xf>
    <xf numFmtId="0" fontId="34" fillId="0" borderId="67" xfId="0" applyFont="1" applyFill="1" applyBorder="1" applyAlignment="1" applyProtection="1">
      <alignment horizontal="center" vertical="center" wrapText="1"/>
    </xf>
    <xf numFmtId="0" fontId="0" fillId="0" borderId="2" xfId="0" applyBorder="1" applyProtection="1"/>
    <xf numFmtId="0" fontId="0" fillId="0" borderId="19" xfId="0" applyBorder="1" applyProtection="1"/>
    <xf numFmtId="14" fontId="11" fillId="2" borderId="69" xfId="0" applyNumberFormat="1" applyFont="1" applyFill="1" applyBorder="1" applyAlignment="1" applyProtection="1">
      <alignment horizontal="left" vertical="justify"/>
      <protection locked="0"/>
    </xf>
    <xf numFmtId="0" fontId="12" fillId="0" borderId="5" xfId="0" applyFont="1" applyBorder="1" applyAlignment="1"/>
    <xf numFmtId="0" fontId="12" fillId="0" borderId="6" xfId="0" applyFont="1" applyBorder="1" applyAlignment="1"/>
    <xf numFmtId="0" fontId="2" fillId="0" borderId="22" xfId="0" applyFont="1" applyBorder="1" applyAlignment="1">
      <alignment horizontal="center" vertical="center" wrapText="1"/>
    </xf>
    <xf numFmtId="0" fontId="2" fillId="0" borderId="0" xfId="0" applyFont="1" applyBorder="1" applyAlignment="1">
      <alignment vertical="center"/>
    </xf>
    <xf numFmtId="0" fontId="10" fillId="0" borderId="0" xfId="0" applyFont="1" applyAlignment="1">
      <alignment vertical="top" wrapText="1"/>
    </xf>
    <xf numFmtId="0" fontId="10" fillId="0" borderId="0" xfId="0" applyFont="1" applyAlignment="1">
      <alignment vertical="center" wrapText="1"/>
    </xf>
    <xf numFmtId="0" fontId="1" fillId="2" borderId="10" xfId="0" applyFont="1" applyFill="1" applyBorder="1" applyAlignment="1" applyProtection="1">
      <alignment horizontal="right" vertical="center"/>
      <protection locked="0"/>
    </xf>
    <xf numFmtId="0" fontId="0" fillId="0" borderId="0" xfId="0" applyBorder="1" applyAlignment="1" applyProtection="1"/>
    <xf numFmtId="0" fontId="0" fillId="0" borderId="0" xfId="0" applyBorder="1" applyAlignment="1"/>
    <xf numFmtId="0" fontId="11" fillId="0" borderId="1" xfId="0" applyFont="1" applyBorder="1" applyAlignment="1" applyProtection="1">
      <alignment vertical="top" wrapText="1"/>
    </xf>
    <xf numFmtId="0" fontId="0" fillId="0" borderId="3" xfId="0" applyBorder="1" applyAlignment="1" applyProtection="1">
      <alignment vertical="top" wrapText="1"/>
    </xf>
    <xf numFmtId="0" fontId="11" fillId="0" borderId="24" xfId="0" applyFont="1" applyBorder="1" applyAlignment="1" applyProtection="1">
      <alignment vertical="top" wrapText="1"/>
    </xf>
    <xf numFmtId="0" fontId="0" fillId="0" borderId="25" xfId="0" applyBorder="1" applyAlignment="1" applyProtection="1">
      <alignment vertical="top" wrapText="1"/>
    </xf>
    <xf numFmtId="0" fontId="0" fillId="0" borderId="22" xfId="0" applyBorder="1" applyAlignment="1" applyProtection="1">
      <alignment vertical="top" wrapText="1"/>
    </xf>
    <xf numFmtId="0" fontId="11" fillId="0" borderId="3" xfId="0" applyFont="1" applyBorder="1" applyAlignment="1" applyProtection="1">
      <alignment vertical="top" wrapText="1"/>
    </xf>
    <xf numFmtId="0" fontId="11" fillId="0" borderId="22" xfId="0" applyFont="1" applyBorder="1" applyAlignment="1" applyProtection="1">
      <alignment vertical="top" wrapText="1"/>
    </xf>
    <xf numFmtId="0" fontId="11" fillId="0" borderId="21" xfId="0" applyFont="1" applyBorder="1" applyAlignment="1" applyProtection="1">
      <alignment vertical="top" wrapText="1"/>
    </xf>
    <xf numFmtId="0" fontId="11" fillId="0" borderId="18" xfId="0" applyFont="1" applyBorder="1" applyAlignment="1" applyProtection="1">
      <alignment vertical="top" wrapText="1"/>
    </xf>
    <xf numFmtId="0" fontId="11" fillId="0" borderId="25" xfId="0" applyFont="1" applyBorder="1" applyAlignment="1" applyProtection="1">
      <alignment vertical="top" wrapText="1"/>
    </xf>
    <xf numFmtId="0" fontId="0" fillId="0" borderId="17" xfId="0" applyBorder="1" applyAlignment="1" applyProtection="1">
      <alignment vertical="top" wrapText="1"/>
    </xf>
    <xf numFmtId="0" fontId="0" fillId="0" borderId="18" xfId="0" applyBorder="1" applyAlignment="1" applyProtection="1">
      <alignment vertical="top" wrapText="1"/>
    </xf>
    <xf numFmtId="0" fontId="10" fillId="14"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0" borderId="0" xfId="0" applyFont="1" applyAlignment="1" applyProtection="1">
      <alignment horizontal="center" vertical="center"/>
    </xf>
    <xf numFmtId="0" fontId="21" fillId="0" borderId="0" xfId="0" applyFont="1" applyAlignment="1">
      <alignment horizontal="center" vertical="center"/>
    </xf>
    <xf numFmtId="1" fontId="10" fillId="0" borderId="0" xfId="0" applyNumberFormat="1" applyFont="1" applyAlignment="1">
      <alignment horizontal="center"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58" xfId="0" applyFont="1" applyBorder="1" applyAlignment="1">
      <alignment horizontal="center" vertical="center" wrapText="1"/>
    </xf>
    <xf numFmtId="0" fontId="8" fillId="0" borderId="58" xfId="0" applyFont="1" applyBorder="1" applyAlignment="1">
      <alignment horizontal="center" vertical="center" wrapText="1"/>
    </xf>
    <xf numFmtId="0" fontId="11" fillId="0" borderId="54" xfId="0" applyFont="1" applyBorder="1" applyAlignment="1">
      <alignment horizontal="center" vertical="center" wrapText="1"/>
    </xf>
    <xf numFmtId="0" fontId="0" fillId="0" borderId="0" xfId="0" applyAlignment="1"/>
    <xf numFmtId="0" fontId="11" fillId="2" borderId="10" xfId="0" applyFont="1" applyFill="1" applyBorder="1" applyAlignment="1" applyProtection="1">
      <alignment horizontal="left" vertical="justify"/>
      <protection locked="0"/>
    </xf>
    <xf numFmtId="0" fontId="0" fillId="0" borderId="10" xfId="0" applyBorder="1" applyAlignment="1" applyProtection="1">
      <alignment horizontal="left" vertical="justify"/>
      <protection locked="0"/>
    </xf>
    <xf numFmtId="0" fontId="11" fillId="2" borderId="40"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left" vertical="top" wrapText="1"/>
      <protection locked="0"/>
    </xf>
    <xf numFmtId="0" fontId="11" fillId="2" borderId="52" xfId="0" applyFont="1" applyFill="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6" fillId="2" borderId="39" xfId="0" applyFont="1" applyFill="1" applyBorder="1" applyAlignment="1" applyProtection="1">
      <alignment horizontal="left" vertical="top" wrapText="1"/>
      <protection locked="0"/>
    </xf>
    <xf numFmtId="0" fontId="8" fillId="3" borderId="57"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11" fillId="0" borderId="41" xfId="0" applyFont="1" applyBorder="1" applyAlignment="1"/>
    <xf numFmtId="0" fontId="11" fillId="0" borderId="58" xfId="0" applyFont="1" applyBorder="1" applyAlignment="1"/>
    <xf numFmtId="0" fontId="11" fillId="0" borderId="50" xfId="0" applyFont="1" applyBorder="1" applyAlignment="1"/>
    <xf numFmtId="0" fontId="11" fillId="0" borderId="40" xfId="0" applyFont="1" applyBorder="1" applyAlignment="1">
      <alignment horizontal="center" vertical="center" wrapText="1"/>
    </xf>
    <xf numFmtId="0" fontId="11" fillId="0" borderId="52" xfId="0" applyFont="1" applyBorder="1" applyAlignment="1">
      <alignment vertical="center"/>
    </xf>
    <xf numFmtId="0" fontId="11" fillId="0" borderId="42" xfId="0" applyFont="1" applyBorder="1" applyAlignment="1">
      <alignment vertical="center"/>
    </xf>
    <xf numFmtId="0" fontId="31" fillId="0" borderId="55" xfId="0" applyFont="1" applyFill="1" applyBorder="1" applyAlignment="1" applyProtection="1">
      <alignment horizontal="center" vertical="center" wrapText="1"/>
      <protection locked="0"/>
    </xf>
    <xf numFmtId="0" fontId="31" fillId="0" borderId="56" xfId="0" applyFont="1" applyFill="1" applyBorder="1" applyAlignment="1" applyProtection="1">
      <alignment horizontal="center" vertical="center" wrapText="1"/>
      <protection locked="0"/>
    </xf>
    <xf numFmtId="0" fontId="31" fillId="0" borderId="37" xfId="0" applyFont="1" applyFill="1" applyBorder="1" applyAlignment="1" applyProtection="1">
      <alignment horizontal="center" vertical="center" wrapText="1"/>
      <protection locked="0"/>
    </xf>
    <xf numFmtId="0" fontId="3" fillId="0" borderId="10" xfId="0" applyFont="1" applyBorder="1" applyAlignment="1">
      <alignment vertical="center" wrapText="1"/>
    </xf>
    <xf numFmtId="0" fontId="11" fillId="0" borderId="10" xfId="0" applyFont="1" applyBorder="1" applyAlignment="1">
      <alignment vertical="center" wrapText="1"/>
    </xf>
    <xf numFmtId="0" fontId="11" fillId="2" borderId="40" xfId="0" applyFont="1" applyFill="1" applyBorder="1" applyAlignment="1" applyProtection="1">
      <protection locked="0"/>
    </xf>
    <xf numFmtId="0" fontId="11" fillId="2" borderId="52" xfId="0" applyFont="1" applyFill="1" applyBorder="1" applyAlignment="1" applyProtection="1">
      <protection locked="0"/>
    </xf>
    <xf numFmtId="0" fontId="11" fillId="2" borderId="42" xfId="0" applyFont="1" applyFill="1" applyBorder="1" applyAlignment="1" applyProtection="1">
      <protection locked="0"/>
    </xf>
    <xf numFmtId="164" fontId="11" fillId="2" borderId="10" xfId="0" applyNumberFormat="1" applyFont="1" applyFill="1" applyBorder="1" applyAlignment="1" applyProtection="1">
      <alignment horizontal="left" vertical="justify"/>
      <protection locked="0"/>
    </xf>
    <xf numFmtId="164" fontId="0" fillId="0" borderId="10" xfId="0" applyNumberFormat="1" applyBorder="1" applyAlignment="1" applyProtection="1">
      <alignment horizontal="left" vertical="justify"/>
      <protection locked="0"/>
    </xf>
    <xf numFmtId="0" fontId="11" fillId="0" borderId="42" xfId="0" applyFont="1" applyBorder="1" applyAlignment="1">
      <alignment horizontal="center" vertical="center" wrapText="1"/>
    </xf>
    <xf numFmtId="14" fontId="11" fillId="2" borderId="10" xfId="0" applyNumberFormat="1" applyFont="1" applyFill="1" applyBorder="1" applyAlignment="1" applyProtection="1">
      <alignment horizontal="left" vertical="justify"/>
      <protection locked="0"/>
    </xf>
    <xf numFmtId="0" fontId="11" fillId="8" borderId="3" xfId="0" applyFont="1" applyFill="1" applyBorder="1" applyAlignment="1">
      <alignment horizontal="center" vertical="center" wrapText="1"/>
    </xf>
    <xf numFmtId="0" fontId="11" fillId="0" borderId="0" xfId="0" applyFont="1" applyAlignment="1"/>
    <xf numFmtId="0" fontId="11" fillId="0" borderId="40"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3" fillId="2" borderId="10" xfId="0" applyFont="1" applyFill="1" applyBorder="1" applyAlignment="1" applyProtection="1">
      <alignment horizontal="left" vertical="justify"/>
      <protection locked="0"/>
    </xf>
    <xf numFmtId="0" fontId="2" fillId="0" borderId="10" xfId="0" applyFont="1" applyBorder="1" applyAlignment="1">
      <alignment vertical="top" wrapText="1"/>
    </xf>
    <xf numFmtId="0" fontId="11" fillId="0" borderId="10" xfId="0" applyFont="1" applyBorder="1" applyAlignment="1"/>
    <xf numFmtId="0" fontId="11" fillId="2" borderId="55" xfId="0" applyFont="1" applyFill="1" applyBorder="1" applyAlignment="1" applyProtection="1">
      <alignment horizontal="center" vertical="center" wrapText="1"/>
      <protection locked="0"/>
    </xf>
    <xf numFmtId="0" fontId="11" fillId="2" borderId="5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22" fillId="0" borderId="0" xfId="0" applyFont="1" applyBorder="1" applyAlignment="1"/>
    <xf numFmtId="0" fontId="22" fillId="0" borderId="54" xfId="0" applyFont="1" applyBorder="1" applyAlignment="1"/>
    <xf numFmtId="0" fontId="3" fillId="0" borderId="10" xfId="0" applyFont="1" applyBorder="1" applyAlignment="1">
      <alignment vertical="center"/>
    </xf>
    <xf numFmtId="0" fontId="11" fillId="0" borderId="10" xfId="0" applyFont="1" applyBorder="1" applyAlignment="1">
      <alignment vertical="center"/>
    </xf>
    <xf numFmtId="0" fontId="2" fillId="0" borderId="10" xfId="0" applyFont="1" applyBorder="1" applyAlignment="1">
      <alignment vertical="center"/>
    </xf>
    <xf numFmtId="0" fontId="8" fillId="10" borderId="10" xfId="0" applyFont="1" applyFill="1" applyBorder="1" applyAlignment="1">
      <alignment horizontal="center" vertical="center" wrapText="1"/>
    </xf>
    <xf numFmtId="0" fontId="35" fillId="10" borderId="10" xfId="0" applyFont="1" applyFill="1" applyBorder="1" applyAlignment="1">
      <alignment horizontal="left" vertical="center" wrapText="1"/>
    </xf>
    <xf numFmtId="0" fontId="0" fillId="0" borderId="10" xfId="0" applyBorder="1" applyAlignment="1">
      <alignment horizontal="left" vertical="center" wrapText="1"/>
    </xf>
    <xf numFmtId="0" fontId="17"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0" xfId="0" applyFont="1" applyFill="1" applyBorder="1" applyAlignment="1">
      <alignment vertical="center" wrapText="1"/>
    </xf>
    <xf numFmtId="0" fontId="0" fillId="0" borderId="10" xfId="0" applyBorder="1" applyAlignment="1">
      <alignment vertical="center" wrapText="1"/>
    </xf>
    <xf numFmtId="0" fontId="16" fillId="10" borderId="10" xfId="0" applyFont="1" applyFill="1" applyBorder="1" applyAlignment="1">
      <alignment horizontal="center" vertical="center" wrapText="1"/>
    </xf>
    <xf numFmtId="0" fontId="17" fillId="10" borderId="48" xfId="0" applyFont="1" applyFill="1" applyBorder="1" applyAlignment="1">
      <alignment horizontal="center" vertical="center" wrapText="1"/>
    </xf>
    <xf numFmtId="0" fontId="17" fillId="10" borderId="51" xfId="0" applyFont="1" applyFill="1" applyBorder="1" applyAlignment="1">
      <alignment horizontal="center" vertical="center" wrapText="1"/>
    </xf>
    <xf numFmtId="0" fontId="17" fillId="10" borderId="29" xfId="0" applyFont="1" applyFill="1" applyBorder="1" applyAlignment="1">
      <alignment horizontal="center" vertical="center" wrapText="1"/>
    </xf>
    <xf numFmtId="0" fontId="34" fillId="0" borderId="40" xfId="0" applyFont="1" applyBorder="1" applyAlignment="1">
      <alignment horizontal="center"/>
    </xf>
    <xf numFmtId="0" fontId="34" fillId="0" borderId="52" xfId="0" applyFont="1" applyBorder="1" applyAlignment="1">
      <alignment horizontal="center"/>
    </xf>
    <xf numFmtId="0" fontId="0" fillId="0" borderId="42" xfId="0" applyBorder="1" applyAlignment="1">
      <alignment horizontal="center"/>
    </xf>
    <xf numFmtId="0" fontId="8" fillId="5" borderId="1"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11" fillId="5" borderId="44" xfId="0" applyFont="1" applyFill="1" applyBorder="1" applyAlignment="1" applyProtection="1"/>
    <xf numFmtId="0" fontId="11" fillId="5" borderId="58" xfId="0" applyFont="1" applyFill="1" applyBorder="1" applyAlignment="1" applyProtection="1"/>
    <xf numFmtId="0" fontId="11" fillId="0" borderId="39" xfId="0" applyFont="1" applyBorder="1" applyAlignment="1" applyProtection="1">
      <alignment horizontal="center" vertical="center" wrapText="1"/>
    </xf>
    <xf numFmtId="0" fontId="11" fillId="0" borderId="52" xfId="0" applyFont="1" applyBorder="1" applyAlignment="1" applyProtection="1">
      <alignment vertical="center"/>
    </xf>
    <xf numFmtId="0" fontId="11" fillId="0" borderId="60" xfId="0" applyFont="1" applyBorder="1" applyAlignment="1" applyProtection="1">
      <alignment vertical="center"/>
    </xf>
    <xf numFmtId="0" fontId="10" fillId="0" borderId="0" xfId="0" applyFont="1" applyBorder="1" applyAlignment="1" applyProtection="1">
      <alignment horizontal="center" vertical="center" wrapText="1"/>
    </xf>
    <xf numFmtId="0" fontId="8" fillId="0" borderId="0" xfId="0" applyFont="1" applyAlignment="1">
      <alignment horizontal="center" vertical="center" wrapText="1"/>
    </xf>
    <xf numFmtId="0" fontId="11" fillId="2" borderId="10" xfId="0" applyFont="1" applyFill="1" applyBorder="1" applyAlignment="1" applyProtection="1">
      <alignment horizontal="left" vertical="justify" wrapText="1"/>
      <protection locked="0"/>
    </xf>
    <xf numFmtId="0" fontId="22" fillId="0" borderId="2" xfId="0" applyFont="1" applyBorder="1" applyAlignment="1" applyProtection="1">
      <alignment horizontal="center"/>
    </xf>
    <xf numFmtId="0" fontId="0" fillId="0" borderId="2" xfId="0" applyBorder="1" applyAlignment="1">
      <alignment horizontal="center"/>
    </xf>
    <xf numFmtId="0" fontId="0" fillId="0" borderId="0" xfId="0" applyBorder="1" applyAlignment="1">
      <alignment horizontal="center"/>
    </xf>
    <xf numFmtId="0" fontId="11" fillId="0" borderId="10" xfId="0" applyFont="1" applyBorder="1" applyAlignment="1" applyProtection="1">
      <alignment horizontal="center" vertical="center" wrapText="1"/>
    </xf>
    <xf numFmtId="0" fontId="11" fillId="0" borderId="10" xfId="0" applyFont="1" applyBorder="1" applyAlignment="1">
      <alignment horizontal="center" vertical="center"/>
    </xf>
    <xf numFmtId="0" fontId="11" fillId="8" borderId="10"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2" borderId="41" xfId="0" applyFont="1" applyFill="1" applyBorder="1" applyAlignment="1" applyProtection="1">
      <alignment horizontal="left" vertical="justify"/>
      <protection locked="0"/>
    </xf>
    <xf numFmtId="0" fontId="11" fillId="2" borderId="58" xfId="0" applyFont="1" applyFill="1" applyBorder="1" applyAlignment="1" applyProtection="1">
      <alignment horizontal="left" vertical="justify"/>
      <protection locked="0"/>
    </xf>
    <xf numFmtId="0" fontId="22" fillId="0" borderId="10" xfId="0" applyFont="1" applyFill="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11" fillId="2" borderId="10"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xf>
    <xf numFmtId="0" fontId="11" fillId="0" borderId="0" xfId="0" applyFont="1" applyBorder="1" applyAlignment="1">
      <alignment horizontal="center" vertical="center" wrapText="1"/>
    </xf>
    <xf numFmtId="0" fontId="0" fillId="0" borderId="0" xfId="0" applyAlignment="1">
      <alignment wrapText="1"/>
    </xf>
    <xf numFmtId="0" fontId="22" fillId="0" borderId="0" xfId="0" applyFont="1" applyAlignment="1" applyProtection="1">
      <alignment horizontal="center"/>
    </xf>
    <xf numFmtId="0" fontId="0" fillId="0" borderId="0" xfId="0" applyAlignment="1">
      <alignment horizontal="center"/>
    </xf>
    <xf numFmtId="16" fontId="11" fillId="2" borderId="10" xfId="0" applyNumberFormat="1" applyFont="1" applyFill="1" applyBorder="1" applyAlignment="1" applyProtection="1">
      <alignment horizontal="left" vertical="justify"/>
      <protection locked="0"/>
    </xf>
    <xf numFmtId="0" fontId="3" fillId="0" borderId="8" xfId="0" applyFont="1" applyBorder="1" applyAlignment="1" applyProtection="1">
      <alignment vertical="center" wrapText="1"/>
    </xf>
    <xf numFmtId="0" fontId="11" fillId="0" borderId="27" xfId="0" applyFont="1" applyBorder="1" applyAlignment="1" applyProtection="1">
      <alignment vertical="center" wrapText="1"/>
    </xf>
    <xf numFmtId="0" fontId="11" fillId="0" borderId="26" xfId="0" applyFont="1" applyBorder="1" applyAlignment="1" applyProtection="1">
      <alignment vertical="center" wrapText="1"/>
    </xf>
    <xf numFmtId="0" fontId="2" fillId="0" borderId="4" xfId="0" applyFont="1" applyBorder="1" applyAlignment="1" applyProtection="1">
      <alignment vertical="top" wrapText="1"/>
    </xf>
    <xf numFmtId="0" fontId="11" fillId="0" borderId="5" xfId="0" applyFont="1" applyBorder="1" applyAlignment="1" applyProtection="1">
      <alignment vertical="top" wrapText="1"/>
    </xf>
    <xf numFmtId="0" fontId="11" fillId="0" borderId="6" xfId="0" applyFont="1" applyBorder="1" applyAlignment="1" applyProtection="1">
      <alignment vertical="top" wrapText="1"/>
    </xf>
    <xf numFmtId="0" fontId="2" fillId="0" borderId="9" xfId="0" applyFont="1" applyBorder="1" applyAlignment="1">
      <alignment vertical="center"/>
    </xf>
    <xf numFmtId="0" fontId="11" fillId="0" borderId="13" xfId="0" applyFont="1" applyBorder="1" applyAlignment="1">
      <alignment vertical="center"/>
    </xf>
    <xf numFmtId="0" fontId="8" fillId="0" borderId="1" xfId="0" applyFont="1" applyFill="1" applyBorder="1" applyAlignment="1" applyProtection="1">
      <alignment horizontal="left" vertical="center" wrapText="1"/>
    </xf>
    <xf numFmtId="0" fontId="8" fillId="0" borderId="2" xfId="0" applyFont="1" applyBorder="1" applyAlignment="1" applyProtection="1">
      <alignment horizontal="left"/>
    </xf>
    <xf numFmtId="0" fontId="8" fillId="0" borderId="19" xfId="0" applyFont="1" applyBorder="1" applyAlignment="1" applyProtection="1">
      <alignment horizontal="left"/>
    </xf>
    <xf numFmtId="0" fontId="3" fillId="0" borderId="9" xfId="0" applyFont="1" applyBorder="1" applyAlignment="1">
      <alignment vertical="center" wrapText="1"/>
    </xf>
    <xf numFmtId="0" fontId="11" fillId="0" borderId="13" xfId="0" applyFont="1" applyBorder="1" applyAlignment="1">
      <alignment vertical="center" wrapText="1"/>
    </xf>
    <xf numFmtId="0" fontId="41" fillId="0" borderId="68" xfId="0" applyFont="1" applyFill="1" applyBorder="1" applyAlignment="1" applyProtection="1">
      <alignment horizontal="center" vertical="center" wrapText="1"/>
    </xf>
    <xf numFmtId="0" fontId="41" fillId="0" borderId="68" xfId="0" applyFont="1" applyBorder="1" applyAlignment="1" applyProtection="1">
      <alignment horizontal="center" vertical="center" wrapText="1"/>
    </xf>
    <xf numFmtId="0" fontId="22" fillId="0" borderId="3" xfId="0" applyFont="1" applyBorder="1" applyAlignment="1" applyProtection="1"/>
    <xf numFmtId="0" fontId="22" fillId="0" borderId="0" xfId="0" applyFont="1" applyBorder="1" applyAlignment="1" applyProtection="1"/>
    <xf numFmtId="0" fontId="22" fillId="0" borderId="23" xfId="0" applyFont="1" applyBorder="1" applyAlignment="1" applyProtection="1"/>
    <xf numFmtId="0" fontId="10" fillId="0" borderId="3" xfId="0" applyFont="1" applyBorder="1" applyAlignment="1">
      <alignment horizontal="center" vertical="center"/>
    </xf>
    <xf numFmtId="0" fontId="12" fillId="0" borderId="0" xfId="0" applyFont="1" applyBorder="1" applyAlignment="1"/>
    <xf numFmtId="0" fontId="12" fillId="0" borderId="47" xfId="0" applyFont="1" applyBorder="1" applyAlignment="1"/>
    <xf numFmtId="0" fontId="12" fillId="0" borderId="59" xfId="0" applyFont="1" applyBorder="1" applyAlignment="1"/>
    <xf numFmtId="0" fontId="31" fillId="2" borderId="10" xfId="0" applyFont="1" applyFill="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4" fillId="0" borderId="54" xfId="0" applyFont="1" applyBorder="1" applyAlignment="1">
      <alignment horizontal="center" wrapText="1"/>
    </xf>
    <xf numFmtId="0" fontId="40" fillId="0" borderId="41" xfId="0" applyFont="1" applyBorder="1" applyAlignment="1">
      <alignment wrapText="1"/>
    </xf>
    <xf numFmtId="0" fontId="34" fillId="0" borderId="0" xfId="0" applyFont="1" applyBorder="1" applyAlignment="1">
      <alignment wrapText="1"/>
    </xf>
    <xf numFmtId="0" fontId="40" fillId="0" borderId="0" xfId="0" applyFont="1" applyAlignment="1">
      <alignment wrapText="1"/>
    </xf>
    <xf numFmtId="0" fontId="40" fillId="0" borderId="58" xfId="0" applyFont="1" applyBorder="1" applyAlignment="1">
      <alignment wrapText="1"/>
    </xf>
    <xf numFmtId="0" fontId="33" fillId="0" borderId="10" xfId="0" applyFont="1" applyFill="1" applyBorder="1" applyAlignment="1" applyProtection="1">
      <alignment horizontal="center" vertical="center" wrapText="1"/>
    </xf>
    <xf numFmtId="0" fontId="0" fillId="0" borderId="10" xfId="0" applyBorder="1" applyAlignment="1">
      <alignment horizontal="center" vertical="center"/>
    </xf>
    <xf numFmtId="0" fontId="11" fillId="0" borderId="10" xfId="0" applyFont="1" applyBorder="1" applyAlignment="1" applyProtection="1"/>
    <xf numFmtId="0" fontId="2" fillId="0" borderId="11" xfId="0" applyFont="1" applyBorder="1" applyAlignment="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0" fillId="10" borderId="10" xfId="0" applyFont="1" applyFill="1" applyBorder="1" applyAlignment="1">
      <alignment horizontal="center" vertical="center" wrapText="1"/>
    </xf>
    <xf numFmtId="0" fontId="11" fillId="10" borderId="48" xfId="0" applyFont="1" applyFill="1" applyBorder="1" applyAlignment="1">
      <alignment vertical="center" wrapText="1"/>
    </xf>
    <xf numFmtId="0" fontId="0" fillId="0" borderId="51" xfId="0" applyBorder="1" applyAlignment="1">
      <alignment vertical="center" wrapText="1"/>
    </xf>
    <xf numFmtId="0" fontId="0" fillId="0" borderId="29" xfId="0" applyBorder="1" applyAlignment="1">
      <alignment vertical="center" wrapText="1"/>
    </xf>
    <xf numFmtId="0" fontId="11" fillId="10" borderId="48" xfId="0" applyFont="1" applyFill="1" applyBorder="1" applyAlignment="1">
      <alignment horizontal="center" vertical="center" wrapText="1"/>
    </xf>
    <xf numFmtId="0" fontId="11" fillId="10" borderId="51" xfId="0" applyFont="1" applyFill="1" applyBorder="1" applyAlignment="1">
      <alignment horizontal="center" vertical="center" wrapText="1"/>
    </xf>
    <xf numFmtId="0" fontId="35" fillId="10" borderId="48" xfId="0" applyFont="1" applyFill="1" applyBorder="1" applyAlignment="1">
      <alignment horizontal="left" vertical="center" wrapText="1"/>
    </xf>
    <xf numFmtId="0" fontId="0" fillId="0" borderId="51" xfId="0" applyBorder="1" applyAlignment="1">
      <alignment horizontal="left" vertical="center" wrapText="1"/>
    </xf>
    <xf numFmtId="0" fontId="0" fillId="0" borderId="29" xfId="0" applyBorder="1" applyAlignment="1">
      <alignment horizontal="left" vertical="center" wrapText="1"/>
    </xf>
    <xf numFmtId="0" fontId="11" fillId="10" borderId="29"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49"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0" borderId="0" xfId="0" applyFont="1" applyAlignment="1">
      <alignment horizontal="right" vertical="center"/>
    </xf>
    <xf numFmtId="0" fontId="11" fillId="2" borderId="40" xfId="0" applyFont="1" applyFill="1" applyBorder="1" applyAlignment="1" applyProtection="1">
      <alignment horizontal="left" vertical="justify"/>
      <protection locked="0"/>
    </xf>
    <xf numFmtId="0" fontId="11" fillId="2" borderId="52" xfId="0" applyFont="1" applyFill="1" applyBorder="1" applyAlignment="1" applyProtection="1">
      <alignment horizontal="left" vertical="justify"/>
      <protection locked="0"/>
    </xf>
    <xf numFmtId="0" fontId="11" fillId="2" borderId="60" xfId="0" applyFont="1" applyFill="1" applyBorder="1" applyAlignment="1" applyProtection="1">
      <alignment horizontal="left" vertical="justify"/>
      <protection locked="0"/>
    </xf>
    <xf numFmtId="0" fontId="20" fillId="2" borderId="64" xfId="1" applyFill="1" applyBorder="1" applyAlignment="1" applyProtection="1">
      <alignment horizontal="left" vertical="justify"/>
      <protection locked="0"/>
    </xf>
    <xf numFmtId="0" fontId="20" fillId="2" borderId="15" xfId="1" applyFill="1" applyBorder="1" applyAlignment="1" applyProtection="1">
      <alignment horizontal="left" vertical="justify"/>
      <protection locked="0"/>
    </xf>
    <xf numFmtId="0" fontId="20" fillId="2" borderId="16" xfId="1" applyFill="1" applyBorder="1" applyAlignment="1" applyProtection="1">
      <alignment horizontal="left" vertical="justify"/>
      <protection locked="0"/>
    </xf>
    <xf numFmtId="0" fontId="0" fillId="2" borderId="55" xfId="0" applyFill="1" applyBorder="1" applyAlignment="1" applyProtection="1">
      <alignment horizontal="left" vertical="justify"/>
      <protection locked="0"/>
    </xf>
    <xf numFmtId="0" fontId="0" fillId="2" borderId="56" xfId="0" applyFill="1" applyBorder="1" applyAlignment="1" applyProtection="1">
      <alignment horizontal="left" vertical="justify"/>
      <protection locked="0"/>
    </xf>
    <xf numFmtId="0" fontId="0" fillId="2" borderId="61" xfId="0" applyFill="1" applyBorder="1" applyAlignment="1" applyProtection="1">
      <alignment horizontal="left" vertical="justify"/>
      <protection locked="0"/>
    </xf>
    <xf numFmtId="0" fontId="0" fillId="2" borderId="40" xfId="0" applyFill="1" applyBorder="1" applyAlignment="1" applyProtection="1">
      <alignment horizontal="left" vertical="justify"/>
      <protection locked="0"/>
    </xf>
    <xf numFmtId="0" fontId="0" fillId="2" borderId="52" xfId="0" applyFill="1" applyBorder="1" applyAlignment="1" applyProtection="1">
      <alignment horizontal="left" vertical="justify"/>
      <protection locked="0"/>
    </xf>
    <xf numFmtId="0" fontId="0" fillId="2" borderId="60" xfId="0" applyFill="1" applyBorder="1" applyAlignment="1" applyProtection="1">
      <alignment horizontal="left" vertical="justify"/>
      <protection locked="0"/>
    </xf>
    <xf numFmtId="0" fontId="11" fillId="2" borderId="55" xfId="0" applyFont="1" applyFill="1" applyBorder="1" applyAlignment="1" applyProtection="1">
      <alignment horizontal="left" vertical="justify"/>
      <protection locked="0"/>
    </xf>
    <xf numFmtId="0" fontId="11" fillId="2" borderId="56" xfId="0" applyFont="1" applyFill="1" applyBorder="1" applyAlignment="1" applyProtection="1">
      <alignment horizontal="left" vertical="justify"/>
      <protection locked="0"/>
    </xf>
    <xf numFmtId="0" fontId="11" fillId="2" borderId="61" xfId="0" applyFont="1" applyFill="1" applyBorder="1" applyAlignment="1" applyProtection="1">
      <alignment horizontal="left" vertical="justify"/>
      <protection locked="0"/>
    </xf>
    <xf numFmtId="0" fontId="8" fillId="0" borderId="36"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10" borderId="36" xfId="0" applyFont="1" applyFill="1" applyBorder="1" applyAlignment="1">
      <alignment horizontal="center" vertical="center"/>
    </xf>
    <xf numFmtId="0" fontId="8" fillId="10" borderId="15" xfId="0" applyFont="1" applyFill="1" applyBorder="1" applyAlignment="1">
      <alignment horizontal="center" vertical="center"/>
    </xf>
    <xf numFmtId="0" fontId="8" fillId="10" borderId="16" xfId="0" applyFont="1" applyFill="1" applyBorder="1" applyAlignment="1">
      <alignment horizontal="center" vertical="center"/>
    </xf>
    <xf numFmtId="0" fontId="11" fillId="2" borderId="55" xfId="0" applyFont="1" applyFill="1" applyBorder="1" applyAlignment="1" applyProtection="1">
      <protection locked="0"/>
    </xf>
    <xf numFmtId="0" fontId="11" fillId="2" borderId="56" xfId="0" applyFont="1" applyFill="1" applyBorder="1" applyAlignment="1" applyProtection="1">
      <protection locked="0"/>
    </xf>
    <xf numFmtId="0" fontId="11" fillId="2" borderId="61" xfId="0" applyFont="1" applyFill="1" applyBorder="1" applyAlignment="1" applyProtection="1">
      <protection locked="0"/>
    </xf>
    <xf numFmtId="0" fontId="11" fillId="2" borderId="60" xfId="0" applyFont="1" applyFill="1" applyBorder="1" applyAlignment="1" applyProtection="1">
      <protection locked="0"/>
    </xf>
    <xf numFmtId="0" fontId="10" fillId="0" borderId="27"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1" fillId="0" borderId="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0" fillId="2" borderId="10"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1" fillId="2" borderId="10" xfId="0" applyFont="1" applyFill="1" applyBorder="1" applyAlignment="1" applyProtection="1">
      <alignment vertical="top" wrapText="1"/>
      <protection locked="0"/>
    </xf>
    <xf numFmtId="0" fontId="0" fillId="0" borderId="10" xfId="0" applyBorder="1" applyAlignment="1">
      <alignment vertical="top" wrapText="1"/>
    </xf>
    <xf numFmtId="0" fontId="0" fillId="0" borderId="13" xfId="0" applyBorder="1" applyAlignment="1">
      <alignment vertical="top" wrapText="1"/>
    </xf>
    <xf numFmtId="0" fontId="11" fillId="15" borderId="8" xfId="0" applyFont="1" applyFill="1" applyBorder="1" applyAlignment="1">
      <alignment horizontal="left" vertical="center" wrapText="1"/>
    </xf>
    <xf numFmtId="0" fontId="11" fillId="15" borderId="27" xfId="0" applyFont="1" applyFill="1" applyBorder="1" applyAlignment="1">
      <alignment horizontal="left" vertical="center" wrapText="1"/>
    </xf>
    <xf numFmtId="0" fontId="11" fillId="15" borderId="26" xfId="0" applyFont="1" applyFill="1" applyBorder="1" applyAlignment="1">
      <alignment horizontal="left" vertical="center" wrapText="1"/>
    </xf>
    <xf numFmtId="0" fontId="0" fillId="2" borderId="12"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0" borderId="65" xfId="0" applyFont="1" applyBorder="1" applyAlignment="1">
      <alignment horizontal="center" wrapText="1"/>
    </xf>
    <xf numFmtId="0" fontId="11" fillId="0" borderId="65" xfId="0" applyFont="1" applyBorder="1" applyAlignment="1"/>
    <xf numFmtId="0" fontId="10" fillId="7" borderId="65" xfId="0" applyFont="1" applyFill="1" applyBorder="1" applyAlignment="1">
      <alignment horizontal="center" vertical="center" wrapText="1"/>
    </xf>
    <xf numFmtId="0" fontId="0" fillId="0" borderId="65" xfId="0" applyBorder="1" applyAlignment="1"/>
    <xf numFmtId="0" fontId="0" fillId="0" borderId="66" xfId="0" applyBorder="1" applyAlignment="1"/>
    <xf numFmtId="0" fontId="0" fillId="0" borderId="10" xfId="0" applyBorder="1" applyAlignment="1"/>
    <xf numFmtId="0" fontId="0" fillId="0" borderId="13" xfId="0" applyBorder="1" applyAlignment="1"/>
    <xf numFmtId="0" fontId="11" fillId="2" borderId="12" xfId="0" applyFont="1" applyFill="1" applyBorder="1" applyAlignment="1" applyProtection="1">
      <alignment vertical="top" wrapText="1"/>
      <protection locked="0"/>
    </xf>
    <xf numFmtId="0" fontId="0" fillId="0" borderId="12" xfId="0" applyBorder="1" applyAlignment="1">
      <alignment vertical="top" wrapText="1"/>
    </xf>
    <xf numFmtId="0" fontId="0" fillId="0" borderId="14" xfId="0" applyBorder="1" applyAlignment="1">
      <alignment vertical="top" wrapText="1"/>
    </xf>
    <xf numFmtId="0" fontId="8" fillId="0" borderId="10" xfId="0" applyFont="1" applyBorder="1" applyAlignment="1">
      <alignment vertical="center" wrapText="1"/>
    </xf>
    <xf numFmtId="0" fontId="0" fillId="0" borderId="13" xfId="0" applyBorder="1" applyAlignment="1">
      <alignment vertical="center" wrapText="1"/>
    </xf>
    <xf numFmtId="0" fontId="3" fillId="0" borderId="31"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2" fillId="0" borderId="31" xfId="0" applyFont="1" applyBorder="1" applyAlignment="1">
      <alignment vertical="center"/>
    </xf>
    <xf numFmtId="0" fontId="3" fillId="0" borderId="8" xfId="0" applyFont="1" applyBorder="1" applyAlignment="1">
      <alignment vertical="center" wrapText="1"/>
    </xf>
    <xf numFmtId="0" fontId="6" fillId="0" borderId="27" xfId="0" applyFont="1" applyBorder="1" applyAlignment="1">
      <alignment vertical="center" wrapText="1"/>
    </xf>
    <xf numFmtId="0" fontId="6" fillId="0" borderId="26" xfId="0" applyFont="1" applyBorder="1" applyAlignment="1">
      <alignment vertical="center" wrapText="1"/>
    </xf>
    <xf numFmtId="0" fontId="8" fillId="0" borderId="8" xfId="0" applyFont="1" applyBorder="1" applyAlignment="1">
      <alignment vertical="center"/>
    </xf>
    <xf numFmtId="0" fontId="6" fillId="0" borderId="27" xfId="0" applyFont="1" applyBorder="1" applyAlignment="1">
      <alignment vertical="center"/>
    </xf>
    <xf numFmtId="0" fontId="6" fillId="0" borderId="26" xfId="0" applyFont="1" applyBorder="1" applyAlignment="1">
      <alignment vertical="center"/>
    </xf>
    <xf numFmtId="0" fontId="11" fillId="8" borderId="1" xfId="0" applyFont="1" applyFill="1" applyBorder="1" applyAlignment="1">
      <alignment horizontal="center" vertical="center" wrapText="1"/>
    </xf>
    <xf numFmtId="0" fontId="0" fillId="0" borderId="2" xfId="0" applyBorder="1" applyAlignment="1"/>
    <xf numFmtId="0" fontId="0" fillId="0" borderId="19" xfId="0" applyBorder="1" applyAlignment="1"/>
    <xf numFmtId="0" fontId="8" fillId="0" borderId="8"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10" borderId="48" xfId="0" applyFont="1" applyFill="1" applyBorder="1" applyAlignment="1">
      <alignment horizontal="center" vertical="center" wrapText="1"/>
    </xf>
    <xf numFmtId="0" fontId="8" fillId="10" borderId="51"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8" fillId="10" borderId="49" xfId="0" applyFont="1" applyFill="1" applyBorder="1" applyAlignment="1">
      <alignment horizontal="center" vertical="center" wrapText="1"/>
    </xf>
    <xf numFmtId="0" fontId="12" fillId="10" borderId="51" xfId="0" applyFont="1" applyFill="1" applyBorder="1" applyAlignment="1">
      <alignment horizontal="center" vertical="center" wrapText="1"/>
    </xf>
    <xf numFmtId="0" fontId="11" fillId="10" borderId="48" xfId="0" applyFont="1" applyFill="1" applyBorder="1" applyAlignment="1">
      <alignment horizontal="left" vertical="center" wrapText="1"/>
    </xf>
    <xf numFmtId="0" fontId="0" fillId="10" borderId="10" xfId="0" applyFill="1" applyBorder="1" applyAlignment="1">
      <alignment horizontal="left" vertical="center" wrapText="1"/>
    </xf>
    <xf numFmtId="0" fontId="34" fillId="0" borderId="10" xfId="0" applyFont="1" applyBorder="1" applyAlignment="1">
      <alignment horizontal="center"/>
    </xf>
    <xf numFmtId="0" fontId="0" fillId="0" borderId="10" xfId="0" applyBorder="1" applyAlignment="1">
      <alignment horizontal="center"/>
    </xf>
    <xf numFmtId="0" fontId="0" fillId="10" borderId="51" xfId="0" applyFill="1" applyBorder="1" applyAlignment="1">
      <alignment horizontal="left" vertical="center" wrapText="1"/>
    </xf>
    <xf numFmtId="0" fontId="34" fillId="0" borderId="10"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2.xml"/><Relationship Id="rId21" Type="http://schemas.openxmlformats.org/officeDocument/2006/relationships/calcChain" Target="calcChain.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worksheet" Target="worksheets/sheet14.xml"/><Relationship Id="rId10" Type="http://schemas.openxmlformats.org/officeDocument/2006/relationships/worksheet" Target="worksheets/sheet9.xml"/><Relationship Id="rId19"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200" b="1" i="0" u="none" strike="noStrike" baseline="0">
                <a:solidFill>
                  <a:srgbClr val="000000"/>
                </a:solidFill>
                <a:latin typeface="Arial"/>
                <a:ea typeface="Arial"/>
                <a:cs typeface="Arial"/>
              </a:defRPr>
            </a:pPr>
            <a:r>
              <a:rPr lang="fr-FR"/>
              <a:t>Carte de compétences </a:t>
            </a:r>
          </a:p>
          <a:p>
            <a:pPr>
              <a:defRPr sz="1200" b="1" i="0" u="none" strike="noStrike" baseline="0">
                <a:solidFill>
                  <a:srgbClr val="000000"/>
                </a:solidFill>
                <a:latin typeface="Arial"/>
                <a:ea typeface="Arial"/>
                <a:cs typeface="Arial"/>
              </a:defRPr>
            </a:pPr>
            <a:r>
              <a:rPr lang="fr-FR"/>
              <a:t>Compétences de base professionnelles  </a:t>
            </a:r>
          </a:p>
        </c:rich>
      </c:tx>
      <c:layout>
        <c:manualLayout>
          <c:xMode val="edge"/>
          <c:yMode val="edge"/>
          <c:x val="0.36940795145938221"/>
          <c:y val="1.9802136196578363E-2"/>
        </c:manualLayout>
      </c:layout>
      <c:overlay val="0"/>
      <c:spPr>
        <a:noFill/>
        <a:ln w="25400">
          <a:noFill/>
        </a:ln>
      </c:spPr>
    </c:title>
    <c:autoTitleDeleted val="0"/>
    <c:plotArea>
      <c:layout>
        <c:manualLayout>
          <c:layoutTarget val="inner"/>
          <c:xMode val="edge"/>
          <c:yMode val="edge"/>
          <c:x val="0.24048096192384769"/>
          <c:y val="0.18387553041018387"/>
          <c:w val="0.51302605210420837"/>
          <c:h val="0.72418670438472421"/>
        </c:manualLayout>
      </c:layout>
      <c:radarChart>
        <c:radarStyle val="marker"/>
        <c:varyColors val="0"/>
        <c:ser>
          <c:idx val="0"/>
          <c:order val="0"/>
          <c:spPr>
            <a:ln w="38100">
              <a:solidFill>
                <a:srgbClr val="00CCFF"/>
              </a:solidFill>
              <a:prstDash val="sysDash"/>
            </a:ln>
          </c:spPr>
          <c:marker>
            <c:symbol val="circle"/>
            <c:size val="8"/>
            <c:spPr>
              <a:solidFill>
                <a:srgbClr val="00FFFF"/>
              </a:solidFill>
              <a:ln>
                <a:solidFill>
                  <a:srgbClr val="00FFFF"/>
                </a:solidFill>
                <a:prstDash val="solid"/>
              </a:ln>
            </c:spPr>
          </c:marker>
          <c:cat>
            <c:strRef>
              <c:f>(Saisie!$B$18,Saisie!$B$45,Saisie!$B$71,Saisie!$B$97,Saisie!$B$123,Saisie!$B$149,Saisie!$B$175,Saisie!$B$201,Saisie!$B$227,Saisie!$B$253,Saisie!$B$279,Saisie!$B$308)</c:f>
              <c:strCache>
                <c:ptCount val="12"/>
                <c:pt idx="0">
                  <c:v>AXE 1
Se repérer dans son parcours et parler de ses apprentissages</c:v>
                </c:pt>
                <c:pt idx="1">
                  <c:v>AXE 2
Se repérer et respecter les règlements, les codes sociaux</c:v>
                </c:pt>
                <c:pt idx="2">
                  <c:v>AXE 3
S’identifier à un ou des métiers</c:v>
                </c:pt>
                <c:pt idx="3">
                  <c:v>AXE 4
Créer les conditions favorables à la réussite de son projet</c:v>
                </c:pt>
                <c:pt idx="4">
                  <c:v>AXE 5
Construire son projet professionnel</c:v>
                </c:pt>
                <c:pt idx="5">
                  <c:v>AXE 6
Mobiliser ses compétences mathématiques</c:v>
                </c:pt>
                <c:pt idx="6">
                  <c:v>AXE 7
Organiser et planifier son intégration professionnelle</c:v>
                </c:pt>
                <c:pt idx="7">
                  <c:v>AXE 8
Travailler en groupe et en équipe</c:v>
                </c:pt>
                <c:pt idx="8">
                  <c:v>AXE 9
Mettre en avant ses compétences et les adapter à différentes situations, à l’oral</c:v>
                </c:pt>
                <c:pt idx="9">
                  <c:v>AXE 10
Communiquer à l’oral dans le monde professionnel</c:v>
                </c:pt>
                <c:pt idx="10">
                  <c:v>AXE 11
Communique à l’écrit dans le monde professionnel</c:v>
                </c:pt>
                <c:pt idx="11">
                  <c:v>AXE 12
Utiliser les ressources informatiques et numériques</c:v>
                </c:pt>
              </c:strCache>
            </c:strRef>
          </c:cat>
          <c:val>
            <c:numRef>
              <c:f>(Saisie!$I$18,Saisie!$I$45,Saisie!$I$71,Saisie!$I$97,Saisie!$I$123,Saisie!$I$149,Saisie!$I$175,Saisie!$I$201,Saisie!$I$227,Saisie!$I$253,Saisie!$I$279,Saisie!$I$308)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B52-475D-874E-4D5DAAD8A01A}"/>
            </c:ext>
          </c:extLst>
        </c:ser>
        <c:ser>
          <c:idx val="1"/>
          <c:order val="1"/>
          <c:spPr>
            <a:ln w="25400">
              <a:solidFill>
                <a:srgbClr val="3366FF"/>
              </a:solidFill>
              <a:prstDash val="lgDash"/>
            </a:ln>
          </c:spPr>
          <c:marker>
            <c:symbol val="diamond"/>
            <c:size val="8"/>
            <c:spPr>
              <a:solidFill>
                <a:srgbClr val="3366FF"/>
              </a:solidFill>
              <a:ln>
                <a:solidFill>
                  <a:srgbClr val="3366FF"/>
                </a:solidFill>
                <a:prstDash val="solid"/>
              </a:ln>
            </c:spPr>
          </c:marker>
          <c:cat>
            <c:strRef>
              <c:f>(Saisie!$B$18,Saisie!$B$45,Saisie!$B$71,Saisie!$B$97,Saisie!$B$123,Saisie!$B$149,Saisie!$B$175,Saisie!$B$201,Saisie!$B$227,Saisie!$B$253,Saisie!$B$279,Saisie!$B$308)</c:f>
              <c:strCache>
                <c:ptCount val="12"/>
                <c:pt idx="0">
                  <c:v>AXE 1
Se repérer dans son parcours et parler de ses apprentissages</c:v>
                </c:pt>
                <c:pt idx="1">
                  <c:v>AXE 2
Se repérer et respecter les règlements, les codes sociaux</c:v>
                </c:pt>
                <c:pt idx="2">
                  <c:v>AXE 3
S’identifier à un ou des métiers</c:v>
                </c:pt>
                <c:pt idx="3">
                  <c:v>AXE 4
Créer les conditions favorables à la réussite de son projet</c:v>
                </c:pt>
                <c:pt idx="4">
                  <c:v>AXE 5
Construire son projet professionnel</c:v>
                </c:pt>
                <c:pt idx="5">
                  <c:v>AXE 6
Mobiliser ses compétences mathématiques</c:v>
                </c:pt>
                <c:pt idx="6">
                  <c:v>AXE 7
Organiser et planifier son intégration professionnelle</c:v>
                </c:pt>
                <c:pt idx="7">
                  <c:v>AXE 8
Travailler en groupe et en équipe</c:v>
                </c:pt>
                <c:pt idx="8">
                  <c:v>AXE 9
Mettre en avant ses compétences et les adapter à différentes situations, à l’oral</c:v>
                </c:pt>
                <c:pt idx="9">
                  <c:v>AXE 10
Communiquer à l’oral dans le monde professionnel</c:v>
                </c:pt>
                <c:pt idx="10">
                  <c:v>AXE 11
Communique à l’écrit dans le monde professionnel</c:v>
                </c:pt>
                <c:pt idx="11">
                  <c:v>AXE 12
Utiliser les ressources informatiques et numériques</c:v>
                </c:pt>
              </c:strCache>
            </c:strRef>
          </c:cat>
          <c:val>
            <c:numRef>
              <c:f>(Saisie!$K$18,Saisie!$K$45,Saisie!$K$71,Saisie!$K$97,Saisie!$K$123,Saisie!$K$149,Saisie!$K$175,Saisie!$K$201,Saisie!$K$227,Saisie!$K$253,Saisie!$K$279,Saisie!$K$308)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B52-475D-874E-4D5DAAD8A01A}"/>
            </c:ext>
          </c:extLst>
        </c:ser>
        <c:ser>
          <c:idx val="2"/>
          <c:order val="2"/>
          <c:spPr>
            <a:ln w="12700">
              <a:solidFill>
                <a:srgbClr val="FF0000"/>
              </a:solidFill>
              <a:prstDash val="solid"/>
            </a:ln>
          </c:spPr>
          <c:marker>
            <c:symbol val="square"/>
            <c:size val="8"/>
            <c:spPr>
              <a:solidFill>
                <a:srgbClr val="FF0000"/>
              </a:solidFill>
              <a:ln>
                <a:solidFill>
                  <a:srgbClr val="FF0000"/>
                </a:solidFill>
                <a:prstDash val="solid"/>
              </a:ln>
            </c:spPr>
          </c:marker>
          <c:cat>
            <c:strRef>
              <c:f>(Saisie!$B$18,Saisie!$B$45,Saisie!$B$71,Saisie!$B$97,Saisie!$B$123,Saisie!$B$149,Saisie!$B$175,Saisie!$B$201,Saisie!$B$227,Saisie!$B$253,Saisie!$B$279,Saisie!$B$308)</c:f>
              <c:strCache>
                <c:ptCount val="12"/>
                <c:pt idx="0">
                  <c:v>AXE 1
Se repérer dans son parcours et parler de ses apprentissages</c:v>
                </c:pt>
                <c:pt idx="1">
                  <c:v>AXE 2
Se repérer et respecter les règlements, les codes sociaux</c:v>
                </c:pt>
                <c:pt idx="2">
                  <c:v>AXE 3
S’identifier à un ou des métiers</c:v>
                </c:pt>
                <c:pt idx="3">
                  <c:v>AXE 4
Créer les conditions favorables à la réussite de son projet</c:v>
                </c:pt>
                <c:pt idx="4">
                  <c:v>AXE 5
Construire son projet professionnel</c:v>
                </c:pt>
                <c:pt idx="5">
                  <c:v>AXE 6
Mobiliser ses compétences mathématiques</c:v>
                </c:pt>
                <c:pt idx="6">
                  <c:v>AXE 7
Organiser et planifier son intégration professionnelle</c:v>
                </c:pt>
                <c:pt idx="7">
                  <c:v>AXE 8
Travailler en groupe et en équipe</c:v>
                </c:pt>
                <c:pt idx="8">
                  <c:v>AXE 9
Mettre en avant ses compétences et les adapter à différentes situations, à l’oral</c:v>
                </c:pt>
                <c:pt idx="9">
                  <c:v>AXE 10
Communiquer à l’oral dans le monde professionnel</c:v>
                </c:pt>
                <c:pt idx="10">
                  <c:v>AXE 11
Communique à l’écrit dans le monde professionnel</c:v>
                </c:pt>
                <c:pt idx="11">
                  <c:v>AXE 12
Utiliser les ressources informatiques et numériques</c:v>
                </c:pt>
              </c:strCache>
            </c:strRef>
          </c:cat>
          <c:val>
            <c:numRef>
              <c:f>(Saisie!$M$18,Saisie!$M$45,Saisie!$M$71,Saisie!$M$97,Saisie!$M$123,Saisie!$M$149,Saisie!$M$175,Saisie!$M$201,Saisie!$M$227,Saisie!$M$253,Saisie!$M$279,Saisie!$M$308)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B52-475D-874E-4D5DAAD8A01A}"/>
            </c:ext>
          </c:extLst>
        </c:ser>
        <c:dLbls>
          <c:showLegendKey val="0"/>
          <c:showVal val="0"/>
          <c:showCatName val="0"/>
          <c:showSerName val="0"/>
          <c:showPercent val="0"/>
          <c:showBubbleSize val="0"/>
        </c:dLbls>
        <c:axId val="103627776"/>
        <c:axId val="103642240"/>
      </c:radarChart>
      <c:catAx>
        <c:axId val="1036277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3642240"/>
        <c:crosses val="autoZero"/>
        <c:auto val="0"/>
        <c:lblAlgn val="ctr"/>
        <c:lblOffset val="100"/>
        <c:noMultiLvlLbl val="0"/>
      </c:catAx>
      <c:valAx>
        <c:axId val="103642240"/>
        <c:scaling>
          <c:orientation val="minMax"/>
          <c:max val="4"/>
        </c:scaling>
        <c:delete val="0"/>
        <c:axPos val="l"/>
        <c:majorGridlines>
          <c:spPr>
            <a:ln w="3175">
              <a:solidFill>
                <a:srgbClr val="C0C0C0"/>
              </a:solidFill>
              <a:prstDash val="sysDash"/>
            </a:ln>
          </c:spPr>
        </c:majorGridlines>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fr-FR"/>
          </a:p>
        </c:txPr>
        <c:crossAx val="103627776"/>
        <c:crosses val="autoZero"/>
        <c:crossBetween val="between"/>
        <c:majorUnit val="1"/>
        <c:minorUnit val="0.1"/>
      </c:valAx>
      <c:spPr>
        <a:noFill/>
        <a:ln w="25400">
          <a:noFill/>
        </a:ln>
      </c:spPr>
    </c:plotArea>
    <c:plotVisOnly val="1"/>
    <c:dispBlanksAs val="gap"/>
    <c:showDLblsOverMax val="0"/>
  </c:chart>
  <c:spPr>
    <a:noFill/>
    <a:ln w="9525">
      <a:noFill/>
    </a:ln>
  </c:spPr>
  <c:txPr>
    <a:bodyPr/>
    <a:lstStyle/>
    <a:p>
      <a:pPr>
        <a:defRPr sz="105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2"/>
  <sheetViews>
    <sheetView zoomScale="95" workbookViewId="0"/>
  </sheetViews>
  <sheetProtection password="C577" content="1" objects="1"/>
  <pageMargins left="0.59055118110236227" right="0.59055118110236227" top="0.39370078740157483" bottom="0.39370078740157483" header="0.11811023622047245" footer="0.19685039370078741"/>
  <pageSetup paperSize="9" orientation="landscape" r:id="rId1"/>
  <headerFooter alignWithMargins="0"/>
  <drawing r:id="rId2"/>
</chartsheet>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2.jpeg"/><Relationship Id="rId1"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7.jpeg"/><Relationship Id="rId2" Type="http://schemas.openxmlformats.org/officeDocument/2006/relationships/image" Target="../media/image2.jpe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8.jpeg"/><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0.jpeg"/><Relationship Id="rId2" Type="http://schemas.openxmlformats.org/officeDocument/2006/relationships/image" Target="../media/image2.jpeg"/><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2.jpe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7620</xdr:colOff>
      <xdr:row>0</xdr:row>
      <xdr:rowOff>22860</xdr:rowOff>
    </xdr:from>
    <xdr:to>
      <xdr:col>7</xdr:col>
      <xdr:colOff>15240</xdr:colOff>
      <xdr:row>3</xdr:row>
      <xdr:rowOff>106680</xdr:rowOff>
    </xdr:to>
    <xdr:pic>
      <xdr:nvPicPr>
        <xdr:cNvPr id="1432" name="Picture 15">
          <a:extLst>
            <a:ext uri="{FF2B5EF4-FFF2-40B4-BE49-F238E27FC236}">
              <a16:creationId xmlns:a16="http://schemas.microsoft.com/office/drawing/2014/main" id="{00000000-0008-0000-0000-00009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22860"/>
          <a:ext cx="3291840" cy="609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1699260</xdr:colOff>
      <xdr:row>0</xdr:row>
      <xdr:rowOff>30480</xdr:rowOff>
    </xdr:from>
    <xdr:to>
      <xdr:col>7</xdr:col>
      <xdr:colOff>2575560</xdr:colOff>
      <xdr:row>3</xdr:row>
      <xdr:rowOff>152400</xdr:rowOff>
    </xdr:to>
    <xdr:pic>
      <xdr:nvPicPr>
        <xdr:cNvPr id="1433" name="Image 3" descr="Logo_UE BDD">
          <a:extLst>
            <a:ext uri="{FF2B5EF4-FFF2-40B4-BE49-F238E27FC236}">
              <a16:creationId xmlns:a16="http://schemas.microsoft.com/office/drawing/2014/main" id="{00000000-0008-0000-0000-00009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4440" y="30480"/>
          <a:ext cx="876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464820</xdr:colOff>
      <xdr:row>0</xdr:row>
      <xdr:rowOff>0</xdr:rowOff>
    </xdr:from>
    <xdr:to>
      <xdr:col>7</xdr:col>
      <xdr:colOff>1653540</xdr:colOff>
      <xdr:row>3</xdr:row>
      <xdr:rowOff>106680</xdr:rowOff>
    </xdr:to>
    <xdr:pic>
      <xdr:nvPicPr>
        <xdr:cNvPr id="1434" name="Image 4" descr="IleDeFrance">
          <a:extLst>
            <a:ext uri="{FF2B5EF4-FFF2-40B4-BE49-F238E27FC236}">
              <a16:creationId xmlns:a16="http://schemas.microsoft.com/office/drawing/2014/main" id="{00000000-0008-0000-0000-00009A0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00" y="0"/>
          <a:ext cx="118872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17318</xdr:colOff>
      <xdr:row>0</xdr:row>
      <xdr:rowOff>11084</xdr:rowOff>
    </xdr:from>
    <xdr:to>
      <xdr:col>1</xdr:col>
      <xdr:colOff>24938</xdr:colOff>
      <xdr:row>1</xdr:row>
      <xdr:rowOff>2771</xdr:rowOff>
    </xdr:to>
    <xdr:pic>
      <xdr:nvPicPr>
        <xdr:cNvPr id="83217" name="Picture 1">
          <a:extLst>
            <a:ext uri="{FF2B5EF4-FFF2-40B4-BE49-F238E27FC236}">
              <a16:creationId xmlns:a16="http://schemas.microsoft.com/office/drawing/2014/main" id="{00000000-0008-0000-0800-00001145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18" y="11084"/>
          <a:ext cx="1704802" cy="6324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42</xdr:row>
          <xdr:rowOff>104775</xdr:rowOff>
        </xdr:from>
        <xdr:to>
          <xdr:col>10</xdr:col>
          <xdr:colOff>962025</xdr:colOff>
          <xdr:row>48</xdr:row>
          <xdr:rowOff>485775</xdr:rowOff>
        </xdr:to>
        <xdr:sp macro="" textlink="">
          <xdr:nvSpPr>
            <xdr:cNvPr id="82946" name="Group Box 2" hidden="1">
              <a:extLst>
                <a:ext uri="{63B3BB69-23CF-44E3-9099-C40C66FF867C}">
                  <a14:compatExt spid="_x0000_s82946"/>
                </a:ext>
                <a:ext uri="{FF2B5EF4-FFF2-40B4-BE49-F238E27FC236}">
                  <a16:creationId xmlns:a16="http://schemas.microsoft.com/office/drawing/2014/main" id="{00000000-0008-0000-0800-0000024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Tahoma"/>
                  <a:ea typeface="Tahoma"/>
                  <a:cs typeface="Tahoma"/>
                </a:rPr>
                <a:t>Actions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304800</xdr:colOff>
          <xdr:row>43</xdr:row>
          <xdr:rowOff>9525</xdr:rowOff>
        </xdr:from>
        <xdr:to>
          <xdr:col>11</xdr:col>
          <xdr:colOff>0</xdr:colOff>
          <xdr:row>43</xdr:row>
          <xdr:rowOff>209550</xdr:rowOff>
        </xdr:to>
        <xdr:sp macro="" textlink="">
          <xdr:nvSpPr>
            <xdr:cNvPr id="82947" name="Button 3" hidden="1">
              <a:extLst>
                <a:ext uri="{63B3BB69-23CF-44E3-9099-C40C66FF867C}">
                  <a14:compatExt spid="_x0000_s82947"/>
                </a:ext>
                <a:ext uri="{FF2B5EF4-FFF2-40B4-BE49-F238E27FC236}">
                  <a16:creationId xmlns:a16="http://schemas.microsoft.com/office/drawing/2014/main" id="{00000000-0008-0000-0800-0000034401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fr-FR" sz="1000" b="0" i="0" u="none" strike="noStrike" baseline="0">
                  <a:solidFill>
                    <a:srgbClr val="000000"/>
                  </a:solidFill>
                  <a:latin typeface="Arial"/>
                  <a:cs typeface="Arial"/>
                </a:rPr>
                <a:t>Visualiser la carte de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304800</xdr:colOff>
          <xdr:row>44</xdr:row>
          <xdr:rowOff>9525</xdr:rowOff>
        </xdr:from>
        <xdr:to>
          <xdr:col>11</xdr:col>
          <xdr:colOff>0</xdr:colOff>
          <xdr:row>44</xdr:row>
          <xdr:rowOff>209550</xdr:rowOff>
        </xdr:to>
        <xdr:sp macro="" textlink="">
          <xdr:nvSpPr>
            <xdr:cNvPr id="82948" name="Button 4" hidden="1">
              <a:extLst>
                <a:ext uri="{63B3BB69-23CF-44E3-9099-C40C66FF867C}">
                  <a14:compatExt spid="_x0000_s82948"/>
                </a:ext>
                <a:ext uri="{FF2B5EF4-FFF2-40B4-BE49-F238E27FC236}">
                  <a16:creationId xmlns:a16="http://schemas.microsoft.com/office/drawing/2014/main" id="{00000000-0008-0000-0800-0000044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Imprimer la carte de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45</xdr:row>
          <xdr:rowOff>114300</xdr:rowOff>
        </xdr:from>
        <xdr:to>
          <xdr:col>11</xdr:col>
          <xdr:colOff>0</xdr:colOff>
          <xdr:row>45</xdr:row>
          <xdr:rowOff>247650</xdr:rowOff>
        </xdr:to>
        <xdr:sp macro="" textlink="">
          <xdr:nvSpPr>
            <xdr:cNvPr id="82949" name="Button 5" hidden="1">
              <a:extLst>
                <a:ext uri="{63B3BB69-23CF-44E3-9099-C40C66FF867C}">
                  <a14:compatExt spid="_x0000_s82949"/>
                </a:ext>
                <a:ext uri="{FF2B5EF4-FFF2-40B4-BE49-F238E27FC236}">
                  <a16:creationId xmlns:a16="http://schemas.microsoft.com/office/drawing/2014/main" id="{00000000-0008-0000-0800-0000054401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fr-FR" sz="1000" b="0" i="0" u="none" strike="noStrike" baseline="0">
                  <a:solidFill>
                    <a:srgbClr val="000000"/>
                  </a:solidFill>
                  <a:latin typeface="Arial"/>
                  <a:cs typeface="Arial"/>
                </a:rPr>
                <a:t>Visualiser le tableau intermédiaire des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46</xdr:row>
          <xdr:rowOff>57150</xdr:rowOff>
        </xdr:from>
        <xdr:to>
          <xdr:col>11</xdr:col>
          <xdr:colOff>0</xdr:colOff>
          <xdr:row>46</xdr:row>
          <xdr:rowOff>247650</xdr:rowOff>
        </xdr:to>
        <xdr:sp macro="" textlink="">
          <xdr:nvSpPr>
            <xdr:cNvPr id="82950" name="Button 6" hidden="1">
              <a:extLst>
                <a:ext uri="{63B3BB69-23CF-44E3-9099-C40C66FF867C}">
                  <a14:compatExt spid="_x0000_s82950"/>
                </a:ext>
                <a:ext uri="{FF2B5EF4-FFF2-40B4-BE49-F238E27FC236}">
                  <a16:creationId xmlns:a16="http://schemas.microsoft.com/office/drawing/2014/main" id="{00000000-0008-0000-0800-0000064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Imprimer le tableau intermédiaire des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xdr:row>
          <xdr:rowOff>247650</xdr:rowOff>
        </xdr:from>
        <xdr:to>
          <xdr:col>11</xdr:col>
          <xdr:colOff>0</xdr:colOff>
          <xdr:row>46</xdr:row>
          <xdr:rowOff>247650</xdr:rowOff>
        </xdr:to>
        <xdr:sp macro="" textlink="">
          <xdr:nvSpPr>
            <xdr:cNvPr id="82951" name="Button 7" hidden="1">
              <a:extLst>
                <a:ext uri="{63B3BB69-23CF-44E3-9099-C40C66FF867C}">
                  <a14:compatExt spid="_x0000_s82951"/>
                </a:ext>
                <a:ext uri="{FF2B5EF4-FFF2-40B4-BE49-F238E27FC236}">
                  <a16:creationId xmlns:a16="http://schemas.microsoft.com/office/drawing/2014/main" id="{00000000-0008-0000-0800-0000074401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fr-FR" sz="1000" b="0" i="0" u="none" strike="noStrike" baseline="0">
                  <a:solidFill>
                    <a:srgbClr val="000000"/>
                  </a:solidFill>
                  <a:latin typeface="Arial"/>
                  <a:cs typeface="Arial"/>
                </a:rPr>
                <a:t>Visualiser le tableau intermédiaire  des compétences à travailler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304800</xdr:colOff>
          <xdr:row>46</xdr:row>
          <xdr:rowOff>247650</xdr:rowOff>
        </xdr:from>
        <xdr:to>
          <xdr:col>11</xdr:col>
          <xdr:colOff>0</xdr:colOff>
          <xdr:row>47</xdr:row>
          <xdr:rowOff>66675</xdr:rowOff>
        </xdr:to>
        <xdr:sp macro="" textlink="">
          <xdr:nvSpPr>
            <xdr:cNvPr id="82952" name="Button 8" hidden="1">
              <a:extLst>
                <a:ext uri="{63B3BB69-23CF-44E3-9099-C40C66FF867C}">
                  <a14:compatExt spid="_x0000_s82952"/>
                </a:ext>
                <a:ext uri="{FF2B5EF4-FFF2-40B4-BE49-F238E27FC236}">
                  <a16:creationId xmlns:a16="http://schemas.microsoft.com/office/drawing/2014/main" id="{00000000-0008-0000-0800-0000084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Imprimer le tableau intermédiaire des compétences à travailler</a:t>
              </a:r>
            </a:p>
          </xdr:txBody>
        </xdr:sp>
        <xdr:clientData fPrintsWithSheet="0"/>
      </xdr:twoCellAnchor>
    </mc:Choice>
    <mc:Fallback/>
  </mc:AlternateContent>
  <xdr:twoCellAnchor>
    <xdr:from>
      <xdr:col>10</xdr:col>
      <xdr:colOff>846667</xdr:colOff>
      <xdr:row>0</xdr:row>
      <xdr:rowOff>0</xdr:rowOff>
    </xdr:from>
    <xdr:to>
      <xdr:col>11</xdr:col>
      <xdr:colOff>6157</xdr:colOff>
      <xdr:row>1</xdr:row>
      <xdr:rowOff>18919</xdr:rowOff>
    </xdr:to>
    <xdr:pic>
      <xdr:nvPicPr>
        <xdr:cNvPr id="83218" name="Image 3" descr="Logo_UE BDD">
          <a:extLst>
            <a:ext uri="{FF2B5EF4-FFF2-40B4-BE49-F238E27FC236}">
              <a16:creationId xmlns:a16="http://schemas.microsoft.com/office/drawing/2014/main" id="{00000000-0008-0000-0800-00001245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0200" y="0"/>
          <a:ext cx="802024" cy="662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2481425</xdr:colOff>
      <xdr:row>0</xdr:row>
      <xdr:rowOff>8467</xdr:rowOff>
    </xdr:from>
    <xdr:to>
      <xdr:col>10</xdr:col>
      <xdr:colOff>633152</xdr:colOff>
      <xdr:row>0</xdr:row>
      <xdr:rowOff>598992</xdr:rowOff>
    </xdr:to>
    <xdr:pic>
      <xdr:nvPicPr>
        <xdr:cNvPr id="83219" name="Image 11" descr="IleDeFrance">
          <a:extLst>
            <a:ext uri="{FF2B5EF4-FFF2-40B4-BE49-F238E27FC236}">
              <a16:creationId xmlns:a16="http://schemas.microsoft.com/office/drawing/2014/main" id="{00000000-0008-0000-0800-00001345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77025" y="8467"/>
          <a:ext cx="1089660" cy="5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624840</xdr:colOff>
      <xdr:row>4</xdr:row>
      <xdr:rowOff>0</xdr:rowOff>
    </xdr:to>
    <xdr:pic>
      <xdr:nvPicPr>
        <xdr:cNvPr id="95424" name="Picture 1">
          <a:extLst>
            <a:ext uri="{FF2B5EF4-FFF2-40B4-BE49-F238E27FC236}">
              <a16:creationId xmlns:a16="http://schemas.microsoft.com/office/drawing/2014/main" id="{00000000-0008-0000-0900-0000C0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25340" cy="105918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1226820</xdr:colOff>
      <xdr:row>0</xdr:row>
      <xdr:rowOff>30480</xdr:rowOff>
    </xdr:from>
    <xdr:to>
      <xdr:col>4</xdr:col>
      <xdr:colOff>2103120</xdr:colOff>
      <xdr:row>2</xdr:row>
      <xdr:rowOff>0</xdr:rowOff>
    </xdr:to>
    <xdr:pic>
      <xdr:nvPicPr>
        <xdr:cNvPr id="95425" name="Image 2" descr="Logo_UE BDD">
          <a:extLst>
            <a:ext uri="{FF2B5EF4-FFF2-40B4-BE49-F238E27FC236}">
              <a16:creationId xmlns:a16="http://schemas.microsoft.com/office/drawing/2014/main" id="{00000000-0008-0000-0900-0000C17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2160" y="30480"/>
          <a:ext cx="87630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0</xdr:rowOff>
    </xdr:from>
    <xdr:to>
      <xdr:col>4</xdr:col>
      <xdr:colOff>1181100</xdr:colOff>
      <xdr:row>1</xdr:row>
      <xdr:rowOff>144780</xdr:rowOff>
    </xdr:to>
    <xdr:pic>
      <xdr:nvPicPr>
        <xdr:cNvPr id="95426" name="Image 3" descr="IleDeFrance">
          <a:extLst>
            <a:ext uri="{FF2B5EF4-FFF2-40B4-BE49-F238E27FC236}">
              <a16:creationId xmlns:a16="http://schemas.microsoft.com/office/drawing/2014/main" id="{00000000-0008-0000-0900-0000C274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25340" y="0"/>
          <a:ext cx="11811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236220</xdr:colOff>
      <xdr:row>0</xdr:row>
      <xdr:rowOff>243840</xdr:rowOff>
    </xdr:from>
    <xdr:to>
      <xdr:col>3</xdr:col>
      <xdr:colOff>99060</xdr:colOff>
      <xdr:row>3</xdr:row>
      <xdr:rowOff>38100</xdr:rowOff>
    </xdr:to>
    <xdr:pic>
      <xdr:nvPicPr>
        <xdr:cNvPr id="70922" name="Picture 1">
          <a:extLst>
            <a:ext uri="{FF2B5EF4-FFF2-40B4-BE49-F238E27FC236}">
              <a16:creationId xmlns:a16="http://schemas.microsoft.com/office/drawing/2014/main" id="{00000000-0008-0000-0A00-00000A1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 y="243840"/>
          <a:ext cx="4861560" cy="9601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6400800</xdr:colOff>
      <xdr:row>0</xdr:row>
      <xdr:rowOff>45720</xdr:rowOff>
    </xdr:from>
    <xdr:to>
      <xdr:col>3</xdr:col>
      <xdr:colOff>7284720</xdr:colOff>
      <xdr:row>1</xdr:row>
      <xdr:rowOff>68580</xdr:rowOff>
    </xdr:to>
    <xdr:pic>
      <xdr:nvPicPr>
        <xdr:cNvPr id="70923" name="Image 3" descr="Logo_UE BDD">
          <a:extLst>
            <a:ext uri="{FF2B5EF4-FFF2-40B4-BE49-F238E27FC236}">
              <a16:creationId xmlns:a16="http://schemas.microsoft.com/office/drawing/2014/main" id="{00000000-0008-0000-0A00-00000B15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99520" y="45720"/>
          <a:ext cx="88392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xdr:colOff>
      <xdr:row>0</xdr:row>
      <xdr:rowOff>114300</xdr:rowOff>
    </xdr:from>
    <xdr:to>
      <xdr:col>3</xdr:col>
      <xdr:colOff>1036320</xdr:colOff>
      <xdr:row>1</xdr:row>
      <xdr:rowOff>35199</xdr:rowOff>
    </xdr:to>
    <xdr:pic>
      <xdr:nvPicPr>
        <xdr:cNvPr id="70924" name="Image 3" descr="IleDeFrance">
          <a:extLst>
            <a:ext uri="{FF2B5EF4-FFF2-40B4-BE49-F238E27FC236}">
              <a16:creationId xmlns:a16="http://schemas.microsoft.com/office/drawing/2014/main" id="{00000000-0008-0000-0A00-00000C15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13960" y="114300"/>
          <a:ext cx="1021080" cy="55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94826</xdr:colOff>
      <xdr:row>0</xdr:row>
      <xdr:rowOff>0</xdr:rowOff>
    </xdr:from>
    <xdr:to>
      <xdr:col>3</xdr:col>
      <xdr:colOff>37252</xdr:colOff>
      <xdr:row>0</xdr:row>
      <xdr:rowOff>556260</xdr:rowOff>
    </xdr:to>
    <xdr:pic>
      <xdr:nvPicPr>
        <xdr:cNvPr id="84239" name="Picture 1">
          <a:extLst>
            <a:ext uri="{FF2B5EF4-FFF2-40B4-BE49-F238E27FC236}">
              <a16:creationId xmlns:a16="http://schemas.microsoft.com/office/drawing/2014/main" id="{00000000-0008-0000-0D00-00000F4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59" y="0"/>
          <a:ext cx="2143760" cy="5562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14</xdr:col>
      <xdr:colOff>861060</xdr:colOff>
      <xdr:row>0</xdr:row>
      <xdr:rowOff>0</xdr:rowOff>
    </xdr:from>
    <xdr:to>
      <xdr:col>14</xdr:col>
      <xdr:colOff>1668780</xdr:colOff>
      <xdr:row>1</xdr:row>
      <xdr:rowOff>44352</xdr:rowOff>
    </xdr:to>
    <xdr:pic>
      <xdr:nvPicPr>
        <xdr:cNvPr id="84240" name="Image 3" descr="Logo_UE BDD">
          <a:extLst>
            <a:ext uri="{FF2B5EF4-FFF2-40B4-BE49-F238E27FC236}">
              <a16:creationId xmlns:a16="http://schemas.microsoft.com/office/drawing/2014/main" id="{00000000-0008-0000-0D00-00001049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93480" y="0"/>
          <a:ext cx="807720" cy="600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336326</xdr:colOff>
      <xdr:row>0</xdr:row>
      <xdr:rowOff>8468</xdr:rowOff>
    </xdr:from>
    <xdr:to>
      <xdr:col>14</xdr:col>
      <xdr:colOff>643467</xdr:colOff>
      <xdr:row>0</xdr:row>
      <xdr:rowOff>508948</xdr:rowOff>
    </xdr:to>
    <xdr:pic>
      <xdr:nvPicPr>
        <xdr:cNvPr id="84241" name="Image 4" descr="IleDeFrance">
          <a:extLst>
            <a:ext uri="{FF2B5EF4-FFF2-40B4-BE49-F238E27FC236}">
              <a16:creationId xmlns:a16="http://schemas.microsoft.com/office/drawing/2014/main" id="{00000000-0008-0000-0D00-00001149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34593" y="8468"/>
          <a:ext cx="925207" cy="50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624840</xdr:colOff>
      <xdr:row>4</xdr:row>
      <xdr:rowOff>0</xdr:rowOff>
    </xdr:to>
    <xdr:pic>
      <xdr:nvPicPr>
        <xdr:cNvPr id="96448" name="Picture 1">
          <a:extLst>
            <a:ext uri="{FF2B5EF4-FFF2-40B4-BE49-F238E27FC236}">
              <a16:creationId xmlns:a16="http://schemas.microsoft.com/office/drawing/2014/main" id="{00000000-0008-0000-0E00-0000C07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88280" cy="105918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1226820</xdr:colOff>
      <xdr:row>0</xdr:row>
      <xdr:rowOff>30480</xdr:rowOff>
    </xdr:from>
    <xdr:to>
      <xdr:col>4</xdr:col>
      <xdr:colOff>2103120</xdr:colOff>
      <xdr:row>2</xdr:row>
      <xdr:rowOff>0</xdr:rowOff>
    </xdr:to>
    <xdr:pic>
      <xdr:nvPicPr>
        <xdr:cNvPr id="96449" name="Image 2" descr="Logo_UE BDD">
          <a:extLst>
            <a:ext uri="{FF2B5EF4-FFF2-40B4-BE49-F238E27FC236}">
              <a16:creationId xmlns:a16="http://schemas.microsoft.com/office/drawing/2014/main" id="{00000000-0008-0000-0E00-0000C178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2740" y="30480"/>
          <a:ext cx="87630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0</xdr:rowOff>
    </xdr:from>
    <xdr:to>
      <xdr:col>4</xdr:col>
      <xdr:colOff>1181100</xdr:colOff>
      <xdr:row>1</xdr:row>
      <xdr:rowOff>144780</xdr:rowOff>
    </xdr:to>
    <xdr:pic>
      <xdr:nvPicPr>
        <xdr:cNvPr id="96450" name="Image 3" descr="IleDeFrance">
          <a:extLst>
            <a:ext uri="{FF2B5EF4-FFF2-40B4-BE49-F238E27FC236}">
              <a16:creationId xmlns:a16="http://schemas.microsoft.com/office/drawing/2014/main" id="{00000000-0008-0000-0E00-0000C278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55920" y="0"/>
          <a:ext cx="11811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1508760</xdr:colOff>
      <xdr:row>1</xdr:row>
      <xdr:rowOff>114300</xdr:rowOff>
    </xdr:to>
    <xdr:pic>
      <xdr:nvPicPr>
        <xdr:cNvPr id="91347" name="Picture 1">
          <a:extLst>
            <a:ext uri="{FF2B5EF4-FFF2-40B4-BE49-F238E27FC236}">
              <a16:creationId xmlns:a16="http://schemas.microsoft.com/office/drawing/2014/main" id="{00000000-0008-0000-1000-0000D36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78480" cy="617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30480</xdr:colOff>
      <xdr:row>0</xdr:row>
      <xdr:rowOff>38100</xdr:rowOff>
    </xdr:from>
    <xdr:to>
      <xdr:col>3</xdr:col>
      <xdr:colOff>906780</xdr:colOff>
      <xdr:row>2</xdr:row>
      <xdr:rowOff>7620</xdr:rowOff>
    </xdr:to>
    <xdr:pic>
      <xdr:nvPicPr>
        <xdr:cNvPr id="91348" name="Image 3" descr="Logo_UE BDD">
          <a:extLst>
            <a:ext uri="{FF2B5EF4-FFF2-40B4-BE49-F238E27FC236}">
              <a16:creationId xmlns:a16="http://schemas.microsoft.com/office/drawing/2014/main" id="{00000000-0008-0000-1000-0000D46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38100"/>
          <a:ext cx="87630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0</xdr:row>
      <xdr:rowOff>0</xdr:rowOff>
    </xdr:from>
    <xdr:to>
      <xdr:col>2</xdr:col>
      <xdr:colOff>1226820</xdr:colOff>
      <xdr:row>1</xdr:row>
      <xdr:rowOff>144780</xdr:rowOff>
    </xdr:to>
    <xdr:pic>
      <xdr:nvPicPr>
        <xdr:cNvPr id="91349" name="Image 3" descr="IleDeFrance">
          <a:extLst>
            <a:ext uri="{FF2B5EF4-FFF2-40B4-BE49-F238E27FC236}">
              <a16:creationId xmlns:a16="http://schemas.microsoft.com/office/drawing/2014/main" id="{00000000-0008-0000-1000-0000D564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7540" y="0"/>
          <a:ext cx="11887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504947" cy="6727658"/>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0.017</cdr:y>
    </cdr:from>
    <cdr:to>
      <cdr:x>0.06675</cdr:x>
      <cdr:y>0.017</cdr:y>
    </cdr:to>
    <cdr:sp macro="" textlink="">
      <cdr:nvSpPr>
        <cdr:cNvPr id="2054" name="Line 6"/>
        <cdr:cNvSpPr>
          <a:spLocks xmlns:a="http://schemas.openxmlformats.org/drawingml/2006/main" noChangeShapeType="1"/>
        </cdr:cNvSpPr>
      </cdr:nvSpPr>
      <cdr:spPr bwMode="auto">
        <a:xfrm xmlns:a="http://schemas.openxmlformats.org/drawingml/2006/main">
          <a:off x="-722452" y="114481"/>
          <a:ext cx="634522"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0.776</cdr:x>
      <cdr:y>0.025</cdr:y>
    </cdr:from>
    <cdr:to>
      <cdr:x>0.97875</cdr:x>
      <cdr:y>0.1765</cdr:y>
    </cdr:to>
    <cdr:sp macro="" textlink="">
      <cdr:nvSpPr>
        <cdr:cNvPr id="2059" name="Rectangle 11"/>
        <cdr:cNvSpPr>
          <a:spLocks xmlns:a="http://schemas.openxmlformats.org/drawingml/2006/main" noChangeArrowheads="1"/>
        </cdr:cNvSpPr>
      </cdr:nvSpPr>
      <cdr:spPr bwMode="auto">
        <a:xfrm xmlns:a="http://schemas.openxmlformats.org/drawingml/2006/main">
          <a:off x="7443159" y="161620"/>
          <a:ext cx="1877425" cy="95793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0.87175</cdr:x>
      <cdr:y>0.09725</cdr:y>
    </cdr:from>
    <cdr:to>
      <cdr:x>0.966</cdr:x>
      <cdr:y>0.13175</cdr:y>
    </cdr:to>
    <cdr:sp macro="" textlink="">
      <cdr:nvSpPr>
        <cdr:cNvPr id="2051" name="Text Box 3"/>
        <cdr:cNvSpPr txBox="1">
          <a:spLocks xmlns:a="http://schemas.openxmlformats.org/drawingml/2006/main" noChangeArrowheads="1"/>
        </cdr:cNvSpPr>
      </cdr:nvSpPr>
      <cdr:spPr bwMode="auto">
        <a:xfrm xmlns:a="http://schemas.openxmlformats.org/drawingml/2006/main">
          <a:off x="8327212" y="614493"/>
          <a:ext cx="867418" cy="2205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925" b="0" i="0" u="none" strike="noStrike" baseline="0">
              <a:solidFill>
                <a:srgbClr val="000000"/>
              </a:solidFill>
              <a:latin typeface="Arial"/>
              <a:cs typeface="Arial"/>
            </a:rPr>
            <a:t>intermédiaire</a:t>
          </a:r>
        </a:p>
      </cdr:txBody>
    </cdr:sp>
  </cdr:relSizeAnchor>
  <cdr:relSizeAnchor xmlns:cdr="http://schemas.openxmlformats.org/drawingml/2006/chartDrawing">
    <cdr:from>
      <cdr:x>0.79425</cdr:x>
      <cdr:y>0.10775</cdr:y>
    </cdr:from>
    <cdr:to>
      <cdr:x>0.864</cdr:x>
      <cdr:y>0.10775</cdr:y>
    </cdr:to>
    <cdr:sp macro="" textlink="">
      <cdr:nvSpPr>
        <cdr:cNvPr id="2052" name="Line 4"/>
        <cdr:cNvSpPr>
          <a:spLocks xmlns:a="http://schemas.openxmlformats.org/drawingml/2006/main" noChangeShapeType="1"/>
        </cdr:cNvSpPr>
      </cdr:nvSpPr>
      <cdr:spPr bwMode="auto">
        <a:xfrm xmlns:a="http://schemas.openxmlformats.org/drawingml/2006/main">
          <a:off x="7623772" y="683519"/>
          <a:ext cx="634522" cy="0"/>
        </a:xfrm>
        <a:prstGeom xmlns:a="http://schemas.openxmlformats.org/drawingml/2006/main" prst="line">
          <a:avLst/>
        </a:prstGeom>
        <a:noFill xmlns:a="http://schemas.openxmlformats.org/drawingml/2006/main"/>
        <a:ln xmlns:a="http://schemas.openxmlformats.org/drawingml/2006/main" w="28575">
          <a:solidFill>
            <a:srgbClr xmlns:mc="http://schemas.openxmlformats.org/markup-compatibility/2006" xmlns:a14="http://schemas.microsoft.com/office/drawing/2010/main" val="3366FF" mc:Ignorable="a14" a14:legacySpreadsheetColorIndex="48"/>
          </a:solidFill>
          <a:prstDash val="lg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0.87175</cdr:x>
      <cdr:y>0.13175</cdr:y>
    </cdr:from>
    <cdr:to>
      <cdr:x>0.937</cdr:x>
      <cdr:y>0.1705</cdr:y>
    </cdr:to>
    <cdr:sp macro="" textlink="">
      <cdr:nvSpPr>
        <cdr:cNvPr id="2055" name="Text Box 7"/>
        <cdr:cNvSpPr txBox="1">
          <a:spLocks xmlns:a="http://schemas.openxmlformats.org/drawingml/2006/main" noChangeArrowheads="1"/>
        </cdr:cNvSpPr>
      </cdr:nvSpPr>
      <cdr:spPr bwMode="auto">
        <a:xfrm xmlns:a="http://schemas.openxmlformats.org/drawingml/2006/main">
          <a:off x="8327212" y="835038"/>
          <a:ext cx="606005" cy="2525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925" b="0" i="0" u="none" strike="noStrike" baseline="0">
              <a:solidFill>
                <a:srgbClr val="000000"/>
              </a:solidFill>
              <a:latin typeface="Arial"/>
              <a:cs typeface="Arial"/>
            </a:rPr>
            <a:t>final</a:t>
          </a:r>
        </a:p>
      </cdr:txBody>
    </cdr:sp>
  </cdr:relSizeAnchor>
  <cdr:relSizeAnchor xmlns:cdr="http://schemas.openxmlformats.org/drawingml/2006/chartDrawing">
    <cdr:from>
      <cdr:x>0.79225</cdr:x>
      <cdr:y>0.1445</cdr:y>
    </cdr:from>
    <cdr:to>
      <cdr:x>0.86125</cdr:x>
      <cdr:y>0.1445</cdr:y>
    </cdr:to>
    <cdr:sp macro="" textlink="">
      <cdr:nvSpPr>
        <cdr:cNvPr id="2056" name="Line 8"/>
        <cdr:cNvSpPr>
          <a:spLocks xmlns:a="http://schemas.openxmlformats.org/drawingml/2006/main" noChangeShapeType="1"/>
        </cdr:cNvSpPr>
      </cdr:nvSpPr>
      <cdr:spPr bwMode="auto">
        <a:xfrm xmlns:a="http://schemas.openxmlformats.org/drawingml/2006/main">
          <a:off x="7604760" y="914164"/>
          <a:ext cx="639275" cy="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0.87175</cdr:x>
      <cdr:y>0.05675</cdr:y>
    </cdr:from>
    <cdr:to>
      <cdr:x>0.937</cdr:x>
      <cdr:y>0.08275</cdr:y>
    </cdr:to>
    <cdr:sp macro="" textlink="">
      <cdr:nvSpPr>
        <cdr:cNvPr id="2057" name="Text Box 9"/>
        <cdr:cNvSpPr txBox="1">
          <a:spLocks xmlns:a="http://schemas.openxmlformats.org/drawingml/2006/main" noChangeArrowheads="1"/>
        </cdr:cNvSpPr>
      </cdr:nvSpPr>
      <cdr:spPr bwMode="auto">
        <a:xfrm xmlns:a="http://schemas.openxmlformats.org/drawingml/2006/main">
          <a:off x="8327212" y="361962"/>
          <a:ext cx="606005" cy="1649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925" b="0" i="0" u="none" strike="noStrike" baseline="0">
              <a:solidFill>
                <a:srgbClr val="000000"/>
              </a:solidFill>
              <a:latin typeface="Arial"/>
              <a:cs typeface="Arial"/>
            </a:rPr>
            <a:t>initial</a:t>
          </a:r>
        </a:p>
      </cdr:txBody>
    </cdr:sp>
  </cdr:relSizeAnchor>
  <cdr:relSizeAnchor xmlns:cdr="http://schemas.openxmlformats.org/drawingml/2006/chartDrawing">
    <cdr:from>
      <cdr:x>0.79425</cdr:x>
      <cdr:y>0.06875</cdr:y>
    </cdr:from>
    <cdr:to>
      <cdr:x>0.864</cdr:x>
      <cdr:y>0.06875</cdr:y>
    </cdr:to>
    <cdr:sp macro="" textlink="">
      <cdr:nvSpPr>
        <cdr:cNvPr id="2058" name="Line 10"/>
        <cdr:cNvSpPr>
          <a:spLocks xmlns:a="http://schemas.openxmlformats.org/drawingml/2006/main" noChangeShapeType="1"/>
        </cdr:cNvSpPr>
      </cdr:nvSpPr>
      <cdr:spPr bwMode="auto">
        <a:xfrm xmlns:a="http://schemas.openxmlformats.org/drawingml/2006/main">
          <a:off x="7623772" y="432671"/>
          <a:ext cx="634522" cy="0"/>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CCFF" mc:Ignorable="a14" a14:legacySpreadsheetColorIndex="40"/>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0.79425</cdr:x>
      <cdr:y>0.025</cdr:y>
    </cdr:from>
    <cdr:to>
      <cdr:x>0.90875</cdr:x>
      <cdr:y>0.05675</cdr:y>
    </cdr:to>
    <cdr:sp macro="" textlink="">
      <cdr:nvSpPr>
        <cdr:cNvPr id="2062" name="Text Box 14"/>
        <cdr:cNvSpPr txBox="1">
          <a:spLocks xmlns:a="http://schemas.openxmlformats.org/drawingml/2006/main" noChangeArrowheads="1"/>
        </cdr:cNvSpPr>
      </cdr:nvSpPr>
      <cdr:spPr bwMode="auto">
        <a:xfrm xmlns:a="http://schemas.openxmlformats.org/drawingml/2006/main">
          <a:off x="7623772" y="161620"/>
          <a:ext cx="1050407" cy="2003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925" b="0" i="0" u="none" strike="noStrike" baseline="0">
              <a:solidFill>
                <a:srgbClr val="000000"/>
              </a:solidFill>
              <a:latin typeface="Arial"/>
              <a:cs typeface="Arial"/>
            </a:rPr>
            <a:t>Positionnement </a:t>
          </a:r>
        </a:p>
      </cdr:txBody>
    </cdr:sp>
  </cdr:relSizeAnchor>
  <cdr:relSizeAnchor xmlns:cdr="http://schemas.openxmlformats.org/drawingml/2006/chartDrawing">
    <cdr:from>
      <cdr:x>0.00448</cdr:x>
      <cdr:y>0.03141</cdr:y>
    </cdr:from>
    <cdr:to>
      <cdr:x>0.36181</cdr:x>
      <cdr:y>0.07391</cdr:y>
    </cdr:to>
    <cdr:sp macro="" textlink="Saisie!$I$16">
      <cdr:nvSpPr>
        <cdr:cNvPr id="2064" name="Text Box 16"/>
        <cdr:cNvSpPr txBox="1">
          <a:spLocks xmlns:a="http://schemas.openxmlformats.org/drawingml/2006/main" noChangeArrowheads="1" noTextEdit="1"/>
        </cdr:cNvSpPr>
      </cdr:nvSpPr>
      <cdr:spPr bwMode="auto">
        <a:xfrm xmlns:a="http://schemas.openxmlformats.org/drawingml/2006/main">
          <a:off x="42553" y="211348"/>
          <a:ext cx="3396474" cy="2859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fld id="{59143D29-F4CF-4B2D-B416-E55844C26FCA}" type="TxLink">
            <a:rPr lang="fr-FR" sz="1200" b="1" i="0" u="none" strike="noStrike" baseline="0">
              <a:solidFill>
                <a:srgbClr val="000000"/>
              </a:solidFill>
              <a:latin typeface="Arial"/>
              <a:cs typeface="Arial"/>
            </a:rPr>
            <a:pPr algn="ctr" rtl="0">
              <a:defRPr sz="1000"/>
            </a:pPr>
            <a:t> </a:t>
          </a:fld>
          <a:endParaRPr lang="fr-FR" sz="1200" b="1" i="0" u="none" strike="noStrike" baseline="0">
            <a:solidFill>
              <a:srgbClr val="000000"/>
            </a:solidFill>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304800</xdr:colOff>
      <xdr:row>0</xdr:row>
      <xdr:rowOff>160020</xdr:rowOff>
    </xdr:from>
    <xdr:to>
      <xdr:col>1</xdr:col>
      <xdr:colOff>2263140</xdr:colOff>
      <xdr:row>4</xdr:row>
      <xdr:rowOff>160020</xdr:rowOff>
    </xdr:to>
    <xdr:pic>
      <xdr:nvPicPr>
        <xdr:cNvPr id="9484" name="Picture 1">
          <a:extLst>
            <a:ext uri="{FF2B5EF4-FFF2-40B4-BE49-F238E27FC236}">
              <a16:creationId xmlns:a16="http://schemas.microsoft.com/office/drawing/2014/main" id="{00000000-0008-0000-0200-00000C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60020"/>
          <a:ext cx="2689860" cy="105918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7620</xdr:colOff>
      <xdr:row>0</xdr:row>
      <xdr:rowOff>0</xdr:rowOff>
    </xdr:from>
    <xdr:to>
      <xdr:col>3</xdr:col>
      <xdr:colOff>891540</xdr:colOff>
      <xdr:row>1</xdr:row>
      <xdr:rowOff>160020</xdr:rowOff>
    </xdr:to>
    <xdr:pic>
      <xdr:nvPicPr>
        <xdr:cNvPr id="9485" name="Image 3" descr="Logo_UE BDD">
          <a:extLst>
            <a:ext uri="{FF2B5EF4-FFF2-40B4-BE49-F238E27FC236}">
              <a16:creationId xmlns:a16="http://schemas.microsoft.com/office/drawing/2014/main" id="{00000000-0008-0000-0200-00000D2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4300" y="0"/>
          <a:ext cx="88392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1234440</xdr:colOff>
      <xdr:row>0</xdr:row>
      <xdr:rowOff>22860</xdr:rowOff>
    </xdr:from>
    <xdr:to>
      <xdr:col>3</xdr:col>
      <xdr:colOff>2423160</xdr:colOff>
      <xdr:row>1</xdr:row>
      <xdr:rowOff>160020</xdr:rowOff>
    </xdr:to>
    <xdr:pic>
      <xdr:nvPicPr>
        <xdr:cNvPr id="9486" name="Image 4" descr="IleDeFrance">
          <a:extLst>
            <a:ext uri="{FF2B5EF4-FFF2-40B4-BE49-F238E27FC236}">
              <a16:creationId xmlns:a16="http://schemas.microsoft.com/office/drawing/2014/main" id="{00000000-0008-0000-0200-00000E2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51120" y="22860"/>
          <a:ext cx="118872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0</xdr:row>
      <xdr:rowOff>76200</xdr:rowOff>
    </xdr:from>
    <xdr:to>
      <xdr:col>2</xdr:col>
      <xdr:colOff>167640</xdr:colOff>
      <xdr:row>4</xdr:row>
      <xdr:rowOff>76200</xdr:rowOff>
    </xdr:to>
    <xdr:pic>
      <xdr:nvPicPr>
        <xdr:cNvPr id="10508" name="Picture 1">
          <a:extLst>
            <a:ext uri="{FF2B5EF4-FFF2-40B4-BE49-F238E27FC236}">
              <a16:creationId xmlns:a16="http://schemas.microsoft.com/office/drawing/2014/main" id="{00000000-0008-0000-0300-00000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76200"/>
          <a:ext cx="1912620" cy="7391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2065020</xdr:colOff>
      <xdr:row>0</xdr:row>
      <xdr:rowOff>30480</xdr:rowOff>
    </xdr:from>
    <xdr:to>
      <xdr:col>2</xdr:col>
      <xdr:colOff>2948940</xdr:colOff>
      <xdr:row>3</xdr:row>
      <xdr:rowOff>152400</xdr:rowOff>
    </xdr:to>
    <xdr:pic>
      <xdr:nvPicPr>
        <xdr:cNvPr id="10509" name="Image 3" descr="Logo_UE BDD">
          <a:extLst>
            <a:ext uri="{FF2B5EF4-FFF2-40B4-BE49-F238E27FC236}">
              <a16:creationId xmlns:a16="http://schemas.microsoft.com/office/drawing/2014/main" id="{00000000-0008-0000-0300-00000D2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77640" y="30480"/>
          <a:ext cx="88392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320040</xdr:colOff>
      <xdr:row>0</xdr:row>
      <xdr:rowOff>30480</xdr:rowOff>
    </xdr:from>
    <xdr:to>
      <xdr:col>2</xdr:col>
      <xdr:colOff>1508760</xdr:colOff>
      <xdr:row>3</xdr:row>
      <xdr:rowOff>129540</xdr:rowOff>
    </xdr:to>
    <xdr:pic>
      <xdr:nvPicPr>
        <xdr:cNvPr id="10510" name="Image 3" descr="IleDeFrance">
          <a:extLst>
            <a:ext uri="{FF2B5EF4-FFF2-40B4-BE49-F238E27FC236}">
              <a16:creationId xmlns:a16="http://schemas.microsoft.com/office/drawing/2014/main" id="{00000000-0008-0000-0300-00000E2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2660" y="30480"/>
          <a:ext cx="11887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20955</xdr:colOff>
      <xdr:row>0</xdr:row>
      <xdr:rowOff>552450</xdr:rowOff>
    </xdr:to>
    <xdr:pic>
      <xdr:nvPicPr>
        <xdr:cNvPr id="80150" name="Picture 3">
          <a:extLst>
            <a:ext uri="{FF2B5EF4-FFF2-40B4-BE49-F238E27FC236}">
              <a16:creationId xmlns:a16="http://schemas.microsoft.com/office/drawing/2014/main" id="{00000000-0008-0000-0400-0000163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76403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31</xdr:row>
          <xdr:rowOff>209550</xdr:rowOff>
        </xdr:from>
        <xdr:to>
          <xdr:col>12</xdr:col>
          <xdr:colOff>1181100</xdr:colOff>
          <xdr:row>40</xdr:row>
          <xdr:rowOff>133350</xdr:rowOff>
        </xdr:to>
        <xdr:sp macro="" textlink="">
          <xdr:nvSpPr>
            <xdr:cNvPr id="79876" name="Group Box 4" hidden="1">
              <a:extLst>
                <a:ext uri="{63B3BB69-23CF-44E3-9099-C40C66FF867C}">
                  <a14:compatExt spid="_x0000_s79876"/>
                </a:ext>
                <a:ext uri="{FF2B5EF4-FFF2-40B4-BE49-F238E27FC236}">
                  <a16:creationId xmlns:a16="http://schemas.microsoft.com/office/drawing/2014/main" id="{00000000-0008-0000-0400-000004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Tahoma"/>
                  <a:ea typeface="Tahoma"/>
                  <a:cs typeface="Tahoma"/>
                </a:rPr>
                <a:t>Actions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32</xdr:row>
          <xdr:rowOff>114300</xdr:rowOff>
        </xdr:from>
        <xdr:to>
          <xdr:col>11</xdr:col>
          <xdr:colOff>0</xdr:colOff>
          <xdr:row>33</xdr:row>
          <xdr:rowOff>85725</xdr:rowOff>
        </xdr:to>
        <xdr:sp macro="" textlink="">
          <xdr:nvSpPr>
            <xdr:cNvPr id="79877" name="Button 5" hidden="1">
              <a:extLst>
                <a:ext uri="{63B3BB69-23CF-44E3-9099-C40C66FF867C}">
                  <a14:compatExt spid="_x0000_s79877"/>
                </a:ext>
                <a:ext uri="{FF2B5EF4-FFF2-40B4-BE49-F238E27FC236}">
                  <a16:creationId xmlns:a16="http://schemas.microsoft.com/office/drawing/2014/main" id="{00000000-0008-0000-0400-0000053801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fr-FR" sz="1000" b="0" i="0" u="none" strike="noStrike" baseline="0">
                  <a:solidFill>
                    <a:srgbClr val="000000"/>
                  </a:solidFill>
                  <a:latin typeface="Arial"/>
                  <a:cs typeface="Arial"/>
                </a:rPr>
                <a:t>Visualiser la carte de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33</xdr:row>
          <xdr:rowOff>161925</xdr:rowOff>
        </xdr:from>
        <xdr:to>
          <xdr:col>11</xdr:col>
          <xdr:colOff>0</xdr:colOff>
          <xdr:row>34</xdr:row>
          <xdr:rowOff>76200</xdr:rowOff>
        </xdr:to>
        <xdr:sp macro="" textlink="">
          <xdr:nvSpPr>
            <xdr:cNvPr id="79878" name="Button 6" hidden="1">
              <a:extLst>
                <a:ext uri="{63B3BB69-23CF-44E3-9099-C40C66FF867C}">
                  <a14:compatExt spid="_x0000_s79878"/>
                </a:ext>
                <a:ext uri="{FF2B5EF4-FFF2-40B4-BE49-F238E27FC236}">
                  <a16:creationId xmlns:a16="http://schemas.microsoft.com/office/drawing/2014/main" id="{00000000-0008-0000-0400-0000063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Imprimer la carte de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95250</xdr:colOff>
          <xdr:row>35</xdr:row>
          <xdr:rowOff>95250</xdr:rowOff>
        </xdr:from>
        <xdr:to>
          <xdr:col>11</xdr:col>
          <xdr:colOff>0</xdr:colOff>
          <xdr:row>36</xdr:row>
          <xdr:rowOff>47625</xdr:rowOff>
        </xdr:to>
        <xdr:sp macro="" textlink="">
          <xdr:nvSpPr>
            <xdr:cNvPr id="79881" name="Button 9" hidden="1">
              <a:extLst>
                <a:ext uri="{63B3BB69-23CF-44E3-9099-C40C66FF867C}">
                  <a14:compatExt spid="_x0000_s79881"/>
                </a:ext>
                <a:ext uri="{FF2B5EF4-FFF2-40B4-BE49-F238E27FC236}">
                  <a16:creationId xmlns:a16="http://schemas.microsoft.com/office/drawing/2014/main" id="{00000000-0008-0000-0400-0000093801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fr-FR" sz="1000" b="0" i="0" u="none" strike="noStrike" baseline="0">
                  <a:solidFill>
                    <a:srgbClr val="000000"/>
                  </a:solidFill>
                  <a:latin typeface="Arial"/>
                  <a:cs typeface="Arial"/>
                </a:rPr>
                <a:t>Visualiser le tableau Initial des compétences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104775</xdr:colOff>
          <xdr:row>36</xdr:row>
          <xdr:rowOff>95250</xdr:rowOff>
        </xdr:from>
        <xdr:to>
          <xdr:col>11</xdr:col>
          <xdr:colOff>0</xdr:colOff>
          <xdr:row>37</xdr:row>
          <xdr:rowOff>47625</xdr:rowOff>
        </xdr:to>
        <xdr:sp macro="" textlink="">
          <xdr:nvSpPr>
            <xdr:cNvPr id="79882" name="Button 10" hidden="1">
              <a:extLst>
                <a:ext uri="{63B3BB69-23CF-44E3-9099-C40C66FF867C}">
                  <a14:compatExt spid="_x0000_s79882"/>
                </a:ext>
                <a:ext uri="{FF2B5EF4-FFF2-40B4-BE49-F238E27FC236}">
                  <a16:creationId xmlns:a16="http://schemas.microsoft.com/office/drawing/2014/main" id="{00000000-0008-0000-0400-00000A3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Imprimer le tableau Initial des compétences</a:t>
              </a:r>
            </a:p>
            <a:p>
              <a:pPr algn="ctr" rtl="0">
                <a:defRPr sz="1000"/>
              </a:pPr>
              <a:endParaRPr lang="fr-FR"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95250</xdr:colOff>
          <xdr:row>38</xdr:row>
          <xdr:rowOff>0</xdr:rowOff>
        </xdr:from>
        <xdr:to>
          <xdr:col>12</xdr:col>
          <xdr:colOff>19050</xdr:colOff>
          <xdr:row>38</xdr:row>
          <xdr:rowOff>209550</xdr:rowOff>
        </xdr:to>
        <xdr:sp macro="" textlink="">
          <xdr:nvSpPr>
            <xdr:cNvPr id="79884" name="Button 12" hidden="1">
              <a:extLst>
                <a:ext uri="{63B3BB69-23CF-44E3-9099-C40C66FF867C}">
                  <a14:compatExt spid="_x0000_s79884"/>
                </a:ext>
                <a:ext uri="{FF2B5EF4-FFF2-40B4-BE49-F238E27FC236}">
                  <a16:creationId xmlns:a16="http://schemas.microsoft.com/office/drawing/2014/main" id="{00000000-0008-0000-0400-00000C3801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fr-FR" sz="1000" b="0" i="0" u="none" strike="noStrike" baseline="0">
                  <a:solidFill>
                    <a:srgbClr val="000000"/>
                  </a:solidFill>
                  <a:latin typeface="Arial"/>
                  <a:cs typeface="Arial"/>
                </a:rPr>
                <a:t>Visualiser le tableau Initial des compétences à travailler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95250</xdr:colOff>
          <xdr:row>39</xdr:row>
          <xdr:rowOff>57150</xdr:rowOff>
        </xdr:from>
        <xdr:to>
          <xdr:col>11</xdr:col>
          <xdr:colOff>0</xdr:colOff>
          <xdr:row>40</xdr:row>
          <xdr:rowOff>0</xdr:rowOff>
        </xdr:to>
        <xdr:sp macro="" textlink="">
          <xdr:nvSpPr>
            <xdr:cNvPr id="79885" name="Button 13" hidden="1">
              <a:extLst>
                <a:ext uri="{63B3BB69-23CF-44E3-9099-C40C66FF867C}">
                  <a14:compatExt spid="_x0000_s79885"/>
                </a:ext>
                <a:ext uri="{FF2B5EF4-FFF2-40B4-BE49-F238E27FC236}">
                  <a16:creationId xmlns:a16="http://schemas.microsoft.com/office/drawing/2014/main" id="{00000000-0008-0000-0400-00000D3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Imprimer le tableau Initial des compétences à travailler</a:t>
              </a:r>
            </a:p>
          </xdr:txBody>
        </xdr:sp>
        <xdr:clientData fPrintsWithSheet="0"/>
      </xdr:twoCellAnchor>
    </mc:Choice>
    <mc:Fallback/>
  </mc:AlternateContent>
  <xdr:twoCellAnchor>
    <xdr:from>
      <xdr:col>12</xdr:col>
      <xdr:colOff>1028699</xdr:colOff>
      <xdr:row>0</xdr:row>
      <xdr:rowOff>19050</xdr:rowOff>
    </xdr:from>
    <xdr:to>
      <xdr:col>12</xdr:col>
      <xdr:colOff>1765934</xdr:colOff>
      <xdr:row>0</xdr:row>
      <xdr:rowOff>552450</xdr:rowOff>
    </xdr:to>
    <xdr:pic>
      <xdr:nvPicPr>
        <xdr:cNvPr id="80151" name="Image 3" descr="Logo_UE BDD">
          <a:extLst>
            <a:ext uri="{FF2B5EF4-FFF2-40B4-BE49-F238E27FC236}">
              <a16:creationId xmlns:a16="http://schemas.microsoft.com/office/drawing/2014/main" id="{00000000-0008-0000-0400-00001739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62699" y="19050"/>
          <a:ext cx="7372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83820</xdr:colOff>
      <xdr:row>0</xdr:row>
      <xdr:rowOff>60960</xdr:rowOff>
    </xdr:from>
    <xdr:to>
      <xdr:col>12</xdr:col>
      <xdr:colOff>967740</xdr:colOff>
      <xdr:row>0</xdr:row>
      <xdr:rowOff>553870</xdr:rowOff>
    </xdr:to>
    <xdr:pic>
      <xdr:nvPicPr>
        <xdr:cNvPr id="80152" name="Image 10" descr="IleDeFrance">
          <a:extLst>
            <a:ext uri="{FF2B5EF4-FFF2-40B4-BE49-F238E27FC236}">
              <a16:creationId xmlns:a16="http://schemas.microsoft.com/office/drawing/2014/main" id="{00000000-0008-0000-0400-00001839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77840" y="60960"/>
          <a:ext cx="883920" cy="49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1386840</xdr:colOff>
      <xdr:row>2</xdr:row>
      <xdr:rowOff>99060</xdr:rowOff>
    </xdr:to>
    <xdr:pic>
      <xdr:nvPicPr>
        <xdr:cNvPr id="94406" name="Picture 1">
          <a:extLst>
            <a:ext uri="{FF2B5EF4-FFF2-40B4-BE49-F238E27FC236}">
              <a16:creationId xmlns:a16="http://schemas.microsoft.com/office/drawing/2014/main" id="{00000000-0008-0000-0500-0000C67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94660" cy="4800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1226820</xdr:colOff>
      <xdr:row>0</xdr:row>
      <xdr:rowOff>30480</xdr:rowOff>
    </xdr:from>
    <xdr:to>
      <xdr:col>4</xdr:col>
      <xdr:colOff>2095500</xdr:colOff>
      <xdr:row>2</xdr:row>
      <xdr:rowOff>0</xdr:rowOff>
    </xdr:to>
    <xdr:pic>
      <xdr:nvPicPr>
        <xdr:cNvPr id="94407" name="Image 4" descr="Logo_UE BDD">
          <a:extLst>
            <a:ext uri="{FF2B5EF4-FFF2-40B4-BE49-F238E27FC236}">
              <a16:creationId xmlns:a16="http://schemas.microsoft.com/office/drawing/2014/main" id="{00000000-0008-0000-0500-0000C770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0600" y="30480"/>
          <a:ext cx="8686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0</xdr:rowOff>
    </xdr:from>
    <xdr:to>
      <xdr:col>4</xdr:col>
      <xdr:colOff>1188720</xdr:colOff>
      <xdr:row>1</xdr:row>
      <xdr:rowOff>144780</xdr:rowOff>
    </xdr:to>
    <xdr:pic>
      <xdr:nvPicPr>
        <xdr:cNvPr id="94408" name="Image 5" descr="IleDeFrance">
          <a:extLst>
            <a:ext uri="{FF2B5EF4-FFF2-40B4-BE49-F238E27FC236}">
              <a16:creationId xmlns:a16="http://schemas.microsoft.com/office/drawing/2014/main" id="{00000000-0008-0000-0500-0000C870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73780" y="0"/>
          <a:ext cx="11887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274320</xdr:colOff>
      <xdr:row>0</xdr:row>
      <xdr:rowOff>160020</xdr:rowOff>
    </xdr:from>
    <xdr:to>
      <xdr:col>1</xdr:col>
      <xdr:colOff>2232660</xdr:colOff>
      <xdr:row>4</xdr:row>
      <xdr:rowOff>30480</xdr:rowOff>
    </xdr:to>
    <xdr:pic>
      <xdr:nvPicPr>
        <xdr:cNvPr id="69898" name="Picture 1">
          <a:extLst>
            <a:ext uri="{FF2B5EF4-FFF2-40B4-BE49-F238E27FC236}">
              <a16:creationId xmlns:a16="http://schemas.microsoft.com/office/drawing/2014/main" id="{00000000-0008-0000-0600-00000A1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160020"/>
          <a:ext cx="2682240" cy="10515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0</xdr:colOff>
      <xdr:row>0</xdr:row>
      <xdr:rowOff>0</xdr:rowOff>
    </xdr:from>
    <xdr:to>
      <xdr:col>2</xdr:col>
      <xdr:colOff>883920</xdr:colOff>
      <xdr:row>1</xdr:row>
      <xdr:rowOff>38100</xdr:rowOff>
    </xdr:to>
    <xdr:pic>
      <xdr:nvPicPr>
        <xdr:cNvPr id="69899" name="Image 3" descr="Logo_UE BDD">
          <a:extLst>
            <a:ext uri="{FF2B5EF4-FFF2-40B4-BE49-F238E27FC236}">
              <a16:creationId xmlns:a16="http://schemas.microsoft.com/office/drawing/2014/main" id="{00000000-0008-0000-0600-00000B11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87440" y="0"/>
          <a:ext cx="88392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4084320</xdr:colOff>
      <xdr:row>0</xdr:row>
      <xdr:rowOff>7620</xdr:rowOff>
    </xdr:from>
    <xdr:to>
      <xdr:col>1</xdr:col>
      <xdr:colOff>5265420</xdr:colOff>
      <xdr:row>1</xdr:row>
      <xdr:rowOff>30480</xdr:rowOff>
    </xdr:to>
    <xdr:pic>
      <xdr:nvPicPr>
        <xdr:cNvPr id="69900" name="Image 3" descr="IleDeFrance">
          <a:extLst>
            <a:ext uri="{FF2B5EF4-FFF2-40B4-BE49-F238E27FC236}">
              <a16:creationId xmlns:a16="http://schemas.microsoft.com/office/drawing/2014/main" id="{00000000-0008-0000-0600-00000C11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08220" y="7620"/>
          <a:ext cx="11811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167640</xdr:colOff>
      <xdr:row>1</xdr:row>
      <xdr:rowOff>83820</xdr:rowOff>
    </xdr:from>
    <xdr:to>
      <xdr:col>1</xdr:col>
      <xdr:colOff>2125980</xdr:colOff>
      <xdr:row>4</xdr:row>
      <xdr:rowOff>144780</xdr:rowOff>
    </xdr:to>
    <xdr:pic>
      <xdr:nvPicPr>
        <xdr:cNvPr id="16652" name="Picture 1">
          <a:extLst>
            <a:ext uri="{FF2B5EF4-FFF2-40B4-BE49-F238E27FC236}">
              <a16:creationId xmlns:a16="http://schemas.microsoft.com/office/drawing/2014/main" id="{00000000-0008-0000-0700-00000C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 y="137160"/>
          <a:ext cx="2331720" cy="6324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1371600</xdr:colOff>
      <xdr:row>1</xdr:row>
      <xdr:rowOff>22860</xdr:rowOff>
    </xdr:from>
    <xdr:to>
      <xdr:col>2</xdr:col>
      <xdr:colOff>2247900</xdr:colOff>
      <xdr:row>4</xdr:row>
      <xdr:rowOff>114300</xdr:rowOff>
    </xdr:to>
    <xdr:pic>
      <xdr:nvPicPr>
        <xdr:cNvPr id="16653" name="Image 3" descr="Logo_UE BDD">
          <a:extLst>
            <a:ext uri="{FF2B5EF4-FFF2-40B4-BE49-F238E27FC236}">
              <a16:creationId xmlns:a16="http://schemas.microsoft.com/office/drawing/2014/main" id="{00000000-0008-0000-0700-00000D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76200"/>
          <a:ext cx="87630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7620</xdr:colOff>
      <xdr:row>1</xdr:row>
      <xdr:rowOff>30480</xdr:rowOff>
    </xdr:from>
    <xdr:to>
      <xdr:col>2</xdr:col>
      <xdr:colOff>1196340</xdr:colOff>
      <xdr:row>4</xdr:row>
      <xdr:rowOff>106680</xdr:rowOff>
    </xdr:to>
    <xdr:pic>
      <xdr:nvPicPr>
        <xdr:cNvPr id="16654" name="Image 3" descr="IleDeFrance">
          <a:extLst>
            <a:ext uri="{FF2B5EF4-FFF2-40B4-BE49-F238E27FC236}">
              <a16:creationId xmlns:a16="http://schemas.microsoft.com/office/drawing/2014/main" id="{00000000-0008-0000-0700-00000E4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50820" y="83820"/>
          <a:ext cx="11887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42"/>
    <pageSetUpPr fitToPage="1"/>
  </sheetPr>
  <dimension ref="A1:Z334"/>
  <sheetViews>
    <sheetView topLeftCell="B1" zoomScale="85" zoomScaleNormal="85" workbookViewId="0">
      <selection activeCell="H6" sqref="H6"/>
    </sheetView>
  </sheetViews>
  <sheetFormatPr baseColWidth="10" defaultColWidth="11.42578125" defaultRowHeight="14.25" outlineLevelCol="1" x14ac:dyDescent="0.2"/>
  <cols>
    <col min="1" max="1" width="0.85546875" style="54" hidden="1" customWidth="1"/>
    <col min="2" max="2" width="47.85546875" style="50" customWidth="1"/>
    <col min="3" max="3" width="11.85546875" style="50" hidden="1" customWidth="1"/>
    <col min="4" max="4" width="14.140625" style="50" hidden="1" customWidth="1"/>
    <col min="5" max="5" width="7.140625" style="51" hidden="1" customWidth="1"/>
    <col min="6" max="6" width="10.7109375" style="51" hidden="1" customWidth="1"/>
    <col min="7" max="7" width="7.42578125" style="50" hidden="1" customWidth="1"/>
    <col min="8" max="8" width="84.140625" style="52" customWidth="1" outlineLevel="1"/>
    <col min="9" max="9" width="21.28515625" style="53" customWidth="1"/>
    <col min="10" max="10" width="7.140625" style="90" hidden="1" customWidth="1"/>
    <col min="11" max="11" width="23.28515625" style="53" customWidth="1"/>
    <col min="12" max="12" width="9.28515625" style="53" hidden="1" customWidth="1"/>
    <col min="13" max="13" width="20.7109375" style="53" customWidth="1"/>
    <col min="14" max="14" width="0.140625" style="54" hidden="1" customWidth="1"/>
    <col min="15" max="15" width="22.5703125" style="54" hidden="1" customWidth="1" outlineLevel="1"/>
    <col min="16" max="16" width="1.42578125" style="54" hidden="1" customWidth="1" outlineLevel="1"/>
    <col min="17" max="17" width="0.140625" style="54" customWidth="1" collapsed="1"/>
    <col min="18" max="18" width="14.85546875" style="54" hidden="1" customWidth="1" outlineLevel="1"/>
    <col min="19" max="19" width="8.85546875" style="54" hidden="1" customWidth="1" outlineLevel="1"/>
    <col min="20" max="20" width="2.140625" style="54" hidden="1" customWidth="1" outlineLevel="1"/>
    <col min="21" max="21" width="2.7109375" style="54" hidden="1" customWidth="1" outlineLevel="1"/>
    <col min="22" max="22" width="11.42578125" style="54" collapsed="1"/>
    <col min="23" max="16384" width="11.42578125" style="54"/>
  </cols>
  <sheetData>
    <row r="1" spans="2:17" ht="14.25" customHeight="1" x14ac:dyDescent="0.2">
      <c r="I1" s="605" t="s">
        <v>813</v>
      </c>
      <c r="J1" s="443"/>
    </row>
    <row r="2" spans="2:17" ht="14.25" customHeight="1" x14ac:dyDescent="0.25">
      <c r="I2" s="606"/>
      <c r="J2" s="443"/>
      <c r="Q2" s="425"/>
    </row>
    <row r="3" spans="2:17" ht="14.25" customHeight="1" x14ac:dyDescent="0.25">
      <c r="I3" s="606"/>
      <c r="J3" s="443"/>
      <c r="Q3" s="425"/>
    </row>
    <row r="4" spans="2:17" ht="44.25" customHeight="1" x14ac:dyDescent="0.25">
      <c r="I4" s="606"/>
      <c r="J4" s="443"/>
      <c r="Q4" s="425"/>
    </row>
    <row r="5" spans="2:17" ht="15.75" x14ac:dyDescent="0.25">
      <c r="B5" s="607" t="s">
        <v>53</v>
      </c>
      <c r="C5" s="607"/>
      <c r="D5" s="607"/>
      <c r="E5" s="607"/>
      <c r="F5" s="607"/>
      <c r="G5" s="607"/>
      <c r="H5" s="607"/>
      <c r="I5" s="607"/>
      <c r="J5" s="607"/>
      <c r="K5" s="607"/>
      <c r="O5" s="69"/>
      <c r="P5" s="69" t="s">
        <v>413</v>
      </c>
      <c r="Q5" s="425"/>
    </row>
    <row r="6" spans="2:17" ht="15" x14ac:dyDescent="0.2">
      <c r="B6" s="416" t="s">
        <v>269</v>
      </c>
      <c r="C6" s="417"/>
      <c r="D6" s="417"/>
      <c r="E6" s="418"/>
      <c r="F6" s="418"/>
      <c r="G6" s="417"/>
      <c r="H6" s="571"/>
      <c r="J6" s="55"/>
      <c r="O6"/>
      <c r="P6" s="294" t="s">
        <v>463</v>
      </c>
    </row>
    <row r="7" spans="2:17" ht="15" x14ac:dyDescent="0.2">
      <c r="B7" s="416" t="s">
        <v>850</v>
      </c>
      <c r="C7" s="417"/>
      <c r="D7" s="417"/>
      <c r="E7" s="418"/>
      <c r="F7" s="418"/>
      <c r="G7" s="417"/>
      <c r="H7" s="571"/>
      <c r="J7" s="55"/>
      <c r="O7"/>
      <c r="P7" s="294" t="s">
        <v>464</v>
      </c>
    </row>
    <row r="8" spans="2:17" ht="15" x14ac:dyDescent="0.2">
      <c r="B8" s="416" t="s">
        <v>851</v>
      </c>
      <c r="C8" s="417"/>
      <c r="D8" s="417"/>
      <c r="E8" s="418"/>
      <c r="F8" s="418"/>
      <c r="G8" s="417"/>
      <c r="H8" s="571"/>
      <c r="I8" s="57"/>
      <c r="J8" s="55"/>
      <c r="K8" s="57"/>
      <c r="O8"/>
      <c r="P8" s="294" t="s">
        <v>465</v>
      </c>
    </row>
    <row r="9" spans="2:17" ht="15" x14ac:dyDescent="0.2">
      <c r="B9" s="416" t="s">
        <v>412</v>
      </c>
      <c r="C9" s="417"/>
      <c r="D9" s="417"/>
      <c r="E9" s="418"/>
      <c r="F9" s="418"/>
      <c r="G9" s="417"/>
      <c r="H9" s="435"/>
      <c r="I9" s="57"/>
      <c r="J9" s="55"/>
      <c r="K9" s="57"/>
      <c r="O9"/>
      <c r="P9" s="294" t="s">
        <v>466</v>
      </c>
    </row>
    <row r="10" spans="2:17" ht="15" x14ac:dyDescent="0.2">
      <c r="B10" s="416"/>
      <c r="C10" s="417"/>
      <c r="D10" s="417"/>
      <c r="E10" s="418"/>
      <c r="F10" s="418"/>
      <c r="G10" s="417"/>
      <c r="H10" s="419"/>
      <c r="I10" s="420"/>
      <c r="J10" s="55"/>
      <c r="O10"/>
      <c r="P10" s="294" t="s">
        <v>467</v>
      </c>
    </row>
    <row r="11" spans="2:17" ht="12.75" x14ac:dyDescent="0.2">
      <c r="B11" s="416" t="s">
        <v>250</v>
      </c>
      <c r="C11" s="417"/>
      <c r="D11" s="417"/>
      <c r="E11" s="418"/>
      <c r="F11" s="418"/>
      <c r="G11" s="417"/>
      <c r="H11" s="421"/>
      <c r="I11" s="422" t="s">
        <v>251</v>
      </c>
      <c r="J11" s="59"/>
      <c r="K11" s="210"/>
      <c r="P11" s="294" t="s">
        <v>468</v>
      </c>
    </row>
    <row r="12" spans="2:17" ht="31.9" customHeight="1" x14ac:dyDescent="0.2">
      <c r="B12" s="416" t="s">
        <v>25</v>
      </c>
      <c r="C12" s="416"/>
      <c r="D12" s="416"/>
      <c r="E12" s="423"/>
      <c r="F12" s="423"/>
      <c r="G12" s="416"/>
      <c r="H12" s="590"/>
      <c r="I12" s="532" t="s">
        <v>820</v>
      </c>
      <c r="J12" s="59"/>
      <c r="K12" s="211"/>
      <c r="L12" s="60"/>
      <c r="M12" s="60"/>
      <c r="P12" s="294" t="s">
        <v>469</v>
      </c>
    </row>
    <row r="13" spans="2:17" ht="27" customHeight="1" x14ac:dyDescent="0.2">
      <c r="B13" s="416" t="s">
        <v>293</v>
      </c>
      <c r="C13" s="416"/>
      <c r="D13" s="416"/>
      <c r="E13" s="423"/>
      <c r="F13" s="423"/>
      <c r="G13" s="416"/>
      <c r="H13" s="569"/>
      <c r="I13" s="420"/>
      <c r="L13" s="60"/>
      <c r="M13" s="60"/>
      <c r="O13" s="290" t="s">
        <v>414</v>
      </c>
      <c r="P13" s="294" t="s">
        <v>470</v>
      </c>
    </row>
    <row r="14" spans="2:17" x14ac:dyDescent="0.2">
      <c r="C14" s="56"/>
      <c r="D14" s="56"/>
      <c r="E14" s="58"/>
      <c r="F14" s="58"/>
      <c r="G14" s="56"/>
      <c r="I14" s="61" t="s">
        <v>55</v>
      </c>
      <c r="J14" s="59"/>
      <c r="K14" s="60" t="s">
        <v>56</v>
      </c>
      <c r="L14" s="60"/>
      <c r="M14" s="60" t="s">
        <v>57</v>
      </c>
      <c r="O14" s="291">
        <f ca="1">EDATE(TODAY(),-12*15)</f>
        <v>37811</v>
      </c>
      <c r="P14" s="294" t="s">
        <v>471</v>
      </c>
    </row>
    <row r="15" spans="2:17" ht="12.75" x14ac:dyDescent="0.2">
      <c r="B15" s="436"/>
      <c r="H15" s="424" t="s">
        <v>54</v>
      </c>
      <c r="I15" s="210"/>
      <c r="J15" s="452">
        <v>40899</v>
      </c>
      <c r="K15" s="210"/>
      <c r="L15" s="452">
        <v>40901</v>
      </c>
      <c r="M15" s="210"/>
      <c r="N15" s="62"/>
      <c r="P15" s="294" t="s">
        <v>472</v>
      </c>
    </row>
    <row r="16" spans="2:17" ht="13.5" thickBot="1" x14ac:dyDescent="0.25">
      <c r="H16" s="436"/>
      <c r="I16" s="63" t="str">
        <f>H13&amp; " "&amp;H12</f>
        <v xml:space="preserve"> </v>
      </c>
      <c r="J16" s="64"/>
      <c r="P16" s="294" t="s">
        <v>473</v>
      </c>
    </row>
    <row r="17" spans="1:22" s="69" customFormat="1" ht="217.5" thickBot="1" x14ac:dyDescent="0.25">
      <c r="B17" s="562" t="s">
        <v>26</v>
      </c>
      <c r="C17" s="65" t="s">
        <v>60</v>
      </c>
      <c r="D17" s="65" t="s">
        <v>58</v>
      </c>
      <c r="E17" s="66" t="s">
        <v>66</v>
      </c>
      <c r="F17" s="66" t="s">
        <v>74</v>
      </c>
      <c r="G17" s="65" t="s">
        <v>59</v>
      </c>
      <c r="H17" s="67" t="s">
        <v>27</v>
      </c>
      <c r="I17" s="173" t="s">
        <v>29</v>
      </c>
      <c r="J17" s="361"/>
      <c r="K17" s="174" t="s">
        <v>30</v>
      </c>
      <c r="L17" s="68"/>
      <c r="M17" s="175" t="s">
        <v>31</v>
      </c>
      <c r="N17" s="141"/>
      <c r="O17" s="272"/>
      <c r="P17" s="272" t="s">
        <v>474</v>
      </c>
      <c r="R17" s="303" t="s">
        <v>675</v>
      </c>
      <c r="S17" s="303" t="s">
        <v>676</v>
      </c>
      <c r="T17" s="303" t="s">
        <v>677</v>
      </c>
      <c r="U17" s="273" t="s">
        <v>678</v>
      </c>
      <c r="V17" s="273"/>
    </row>
    <row r="18" spans="1:22" s="69" customFormat="1" ht="60" customHeight="1" thickBot="1" x14ac:dyDescent="0.25">
      <c r="A18" s="69" t="str">
        <f>R18&amp;"-"&amp;S18&amp;"-"&amp;T18</f>
        <v>--</v>
      </c>
      <c r="B18" s="561" t="s">
        <v>822</v>
      </c>
      <c r="C18" s="70" t="s">
        <v>26</v>
      </c>
      <c r="D18" s="70" t="s">
        <v>61</v>
      </c>
      <c r="E18" s="71"/>
      <c r="F18" s="71"/>
      <c r="G18" s="72" t="s">
        <v>62</v>
      </c>
      <c r="H18" s="488" t="s">
        <v>462</v>
      </c>
      <c r="I18" s="161">
        <f>MAX(J20,J26,J31,J36)</f>
        <v>0</v>
      </c>
      <c r="J18" s="362"/>
      <c r="K18" s="161">
        <f>MAX(L20,L26,L31,L36)</f>
        <v>0</v>
      </c>
      <c r="L18" s="374"/>
      <c r="M18" s="162">
        <f>MAX(N20,N26,N31,N36)</f>
        <v>0</v>
      </c>
      <c r="N18" s="375"/>
      <c r="P18" s="295" t="s">
        <v>475</v>
      </c>
      <c r="R18" s="145"/>
      <c r="S18" s="145"/>
      <c r="T18" s="145"/>
    </row>
    <row r="19" spans="1:22" s="69" customFormat="1" ht="171" hidden="1" customHeight="1" thickBot="1" x14ac:dyDescent="0.25">
      <c r="A19" s="69" t="str">
        <f t="shared" ref="A19:A82" si="0">R19&amp;"-"&amp;S19&amp;"-"&amp;T19</f>
        <v>--</v>
      </c>
      <c r="B19" s="73"/>
      <c r="C19" s="74"/>
      <c r="D19" s="74"/>
      <c r="E19" s="75"/>
      <c r="F19" s="75"/>
      <c r="G19" s="76"/>
      <c r="H19" s="489"/>
      <c r="I19" s="437" t="str">
        <f>IF(J36=4,$H$38,IF(J31=3,$H$33,IF(J26=2,$H$28,IF(J20=1,$H$22,""))))</f>
        <v/>
      </c>
      <c r="J19" s="163" t="str">
        <f>IF(AND(I18&gt;3,I18&lt;4),IF(J37&lt;&gt;0,H37&amp;CHAR(10),"")&amp;IF(J38&lt;&gt;0,H38&amp;CHAR(10),"")&amp;IF(J39&lt;&gt;0,H39&amp;CHAR(10),"")&amp;IF(J40&lt;&gt;0,H40,""),IF(AND(I18&gt;2,I18&lt;3),IF(J32&lt;&gt;0,H32&amp;CHAR(10),"")&amp;IF(J33&lt;&gt;0,H33&amp;CHAR(10),"")&amp;IF(J34&lt;&gt;0,H34&amp;CHAR(10),"")&amp;IF(J35&lt;&gt;0,H35,""),IF(AND(I18&gt;1,I18&lt;2),IF(J27&lt;&gt;0,H27&amp;CHAR(10),"")&amp;IF(J28&lt;&gt;0,H28&amp;CHAR(10),"")&amp;IF(J29&lt;&gt;0,H29&amp;CHAR(10),"")&amp;IF(J30&lt;&gt;0,H30,""),IF(AND(I18&gt;0,I18&lt;1),IF(J21&lt;&gt;0,H21&amp;CHAR(10),"")&amp;IF(J23&lt;&gt;0,H23&amp;CHAR(10),"")&amp;IF(J24&lt;&gt;0,H24&amp;CHAR(10),"")&amp;IF(J25&lt;&gt;0,H25,""),""))))</f>
        <v/>
      </c>
      <c r="K19" s="437" t="str">
        <f>IF(L36=4,$H$38,IF(L31=3,$H$33,IF(L26=2,$H$28,IF(L20=1,$H$22,""))))</f>
        <v/>
      </c>
      <c r="L19" s="163" t="str">
        <f>IF(AND(K18&gt;3,K18&lt;4),IF(L37&lt;&gt;0,H37&amp;CHAR(10),"")&amp;IF(L38&lt;&gt;0,H38&amp;CHAR(10),"")&amp;IF(L39&lt;&gt;0,H39&amp;CHAR(10),"")&amp;IF(L40&lt;&gt;0,H40,""),IF(AND(K18&gt;2,K18&lt;3),IF(L32&lt;&gt;0,H32&amp;CHAR(10),"")&amp;IF(L33&lt;&gt;0,H33&amp;CHAR(10),"")&amp;IF(L34&lt;&gt;0,H34&amp;CHAR(10),"")&amp;IF(L35&lt;&gt;0,H35,""),IF(AND(K18&gt;1,K18&lt;2),IF(L27&lt;&gt;0,H27&amp;CHAR(10),"")&amp;IF(L28&lt;&gt;0,H28&amp;CHAR(10),"")&amp;IF(L29&lt;&gt;0,H29&amp;CHAR(10),"")&amp;IF(L30&lt;&gt;0,H30,""),IF(AND(K18&gt;0,K18&lt;1),IF(L21&lt;&gt;0,H21&amp;CHAR(10),"")&amp;IF(L23&lt;&gt;0,H23&amp;CHAR(10),"")&amp;IF(L24&lt;&gt;0,H24&amp;CHAR(10),"")&amp;IF(L25&lt;&gt;0,H25,""),""))))</f>
        <v/>
      </c>
      <c r="M19" s="437" t="str">
        <f>IF(N36=4,$H$38,IF(N31=3,$H$33,IF(N26=2,$H$28,IF(N20=1,$H$22,""))))</f>
        <v/>
      </c>
      <c r="N19" s="77" t="str">
        <f>IF(AND(M18&gt;3,M18&lt;4),IF(N37&lt;&gt;0,H37&amp;CHAR(10),"")&amp;IF(N38&lt;&gt;0,H38&amp;CHAR(10),"")&amp;IF(N39&lt;&gt;0,H39&amp;CHAR(10),"")&amp;IF(N40&lt;&gt;0,H40,""),IF(AND(M18&gt;2,M18&lt;3),IF(N32&lt;&gt;0,H32&amp;CHAR(10),"")&amp;IF(N33&lt;&gt;0,H33&amp;CHAR(10),"")&amp;IF(N34&lt;&gt;0,H34&amp;CHAR(10),"")&amp;IF(N35&lt;&gt;0,H35,""),IF(AND(M18&gt;1,M18&lt;2),IF(N27&lt;&gt;0,H27&amp;CHAR(10),"")&amp;IF(N28&lt;&gt;0,H28&amp;CHAR(10),"")&amp;IF(N29&lt;&gt;0,H29&amp;CHAR(10),"")&amp;IF(N30&lt;&gt;0,H30,""),IF(AND(M18&gt;0,M18&lt;1),IF(N21&lt;&gt;0,H21&amp;CHAR(10),"")&amp;IF(N23&lt;&gt;0,H23&amp;CHAR(10),"")&amp;IF(N24&lt;&gt;0,H24&amp;CHAR(10),"")&amp;IF(N25&lt;&gt;0,H25,""),""))))</f>
        <v/>
      </c>
      <c r="O19" s="154"/>
      <c r="P19" s="296" t="s">
        <v>476</v>
      </c>
      <c r="Q19" s="154"/>
    </row>
    <row r="20" spans="1:22" ht="24.75" hidden="1" customHeight="1" thickBot="1" x14ac:dyDescent="0.25">
      <c r="A20" s="69" t="str">
        <f t="shared" si="0"/>
        <v>--</v>
      </c>
      <c r="B20" s="80"/>
      <c r="C20" s="81" t="s">
        <v>63</v>
      </c>
      <c r="D20" s="81" t="s">
        <v>64</v>
      </c>
      <c r="E20" s="82">
        <v>0</v>
      </c>
      <c r="F20" s="82"/>
      <c r="G20" s="76" t="s">
        <v>65</v>
      </c>
      <c r="H20" s="490" t="s">
        <v>79</v>
      </c>
      <c r="I20" s="164" t="str">
        <f>IF(I18&lt;1,IF(J21=0,H21&amp;CHAR(10),"")&amp;IF(J23=0,H23&amp;CHAR(10),"")&amp;IF(J24=0,H24&amp;CHAR(10),"")&amp;IF(J25=0,H25,""),"")</f>
        <v xml:space="preserve">Nomme le dispositif, quelques acteurs et lieux avant le début de son parcours : deux-trois éléments, sans en connaître les caractéristiques.
- Identifie quelques actions de formation
</v>
      </c>
      <c r="J20" s="438">
        <f>IF(SUM(J21:J25)&gt;0,E20+SUM(J21:J25),0)</f>
        <v>0</v>
      </c>
      <c r="K20" s="165" t="str">
        <f>IF(K18&lt;1,IF(L21=0,H21&amp;CHAR(10),"")&amp;IF(L23=0,H23&amp;CHAR(10),"")&amp;IF(L24=0,H24&amp;CHAR(10),"")&amp;IF(L25=0,H25,""),"")</f>
        <v xml:space="preserve">Nomme le dispositif, quelques acteurs et lieux avant le début de son parcours : deux-trois éléments, sans en connaître les caractéristiques.
- Identifie quelques actions de formation
</v>
      </c>
      <c r="L20" s="438">
        <f>IF(SUM(L21:L25)&gt;0,E20+SUM(L21:L25),0)</f>
        <v>0</v>
      </c>
      <c r="M20" s="166" t="str">
        <f>IF(M18&lt;1,IF(N21=0,H21&amp;CHAR(10),"")&amp;IF(N23=0,H23&amp;CHAR(10),"")&amp;IF(N24=0,H24&amp;CHAR(10),"")&amp;IF(N25=0,H25,""),"")</f>
        <v xml:space="preserve">Nomme le dispositif, quelques acteurs et lieux avant le début de son parcours : deux-trois éléments, sans en connaître les caractéristiques.
- Identifie quelques actions de formation
</v>
      </c>
      <c r="N20" s="376">
        <f>IF(SUM(N21:N25)&gt;0,E20+SUM(N21:N25),0)</f>
        <v>0</v>
      </c>
      <c r="O20" s="143"/>
      <c r="P20" s="297" t="s">
        <v>477</v>
      </c>
      <c r="Q20" s="143"/>
    </row>
    <row r="21" spans="1:22" ht="31.5" customHeight="1" x14ac:dyDescent="0.2">
      <c r="A21" s="69" t="str">
        <f t="shared" si="0"/>
        <v>1-1-1</v>
      </c>
      <c r="B21" s="593" t="s">
        <v>481</v>
      </c>
      <c r="C21" s="81"/>
      <c r="D21" s="81"/>
      <c r="E21" s="82">
        <f>1/COUNTA(H21:H25)</f>
        <v>0.5</v>
      </c>
      <c r="F21" s="82">
        <f>E20+E21</f>
        <v>0.5</v>
      </c>
      <c r="G21" s="76"/>
      <c r="H21" s="491" t="s">
        <v>303</v>
      </c>
      <c r="I21" s="40"/>
      <c r="J21" s="453">
        <f>IF(I21="Oui",E21,0)</f>
        <v>0</v>
      </c>
      <c r="K21" s="40"/>
      <c r="L21" s="453">
        <f>IF(K21="Oui",E21,0)</f>
        <v>0</v>
      </c>
      <c r="M21" s="40"/>
      <c r="N21" s="376">
        <f>IF(M21="Oui",E21,0)</f>
        <v>0</v>
      </c>
      <c r="O21" s="591"/>
      <c r="P21" s="176" t="s">
        <v>478</v>
      </c>
      <c r="Q21" s="591"/>
      <c r="R21" s="54">
        <v>1</v>
      </c>
      <c r="S21" s="54" t="str">
        <f>MID(B21,8,1)</f>
        <v>1</v>
      </c>
      <c r="T21" s="54">
        <v>1</v>
      </c>
      <c r="U21" s="4" t="str">
        <f>R21&amp;"-"&amp;S21&amp;"-"&amp;T21</f>
        <v>1-1-1</v>
      </c>
    </row>
    <row r="22" spans="1:22" ht="43.5" hidden="1" customHeight="1" x14ac:dyDescent="0.2">
      <c r="A22" s="69" t="str">
        <f t="shared" si="0"/>
        <v>1--</v>
      </c>
      <c r="B22" s="598"/>
      <c r="C22" s="81"/>
      <c r="D22" s="81"/>
      <c r="E22" s="82"/>
      <c r="F22" s="82"/>
      <c r="G22" s="76"/>
      <c r="H22" s="492"/>
      <c r="I22" s="169"/>
      <c r="J22" s="454"/>
      <c r="K22" s="169"/>
      <c r="L22" s="454"/>
      <c r="M22" s="169"/>
      <c r="N22" s="376"/>
      <c r="O22" s="591"/>
      <c r="P22" s="176" t="s">
        <v>479</v>
      </c>
      <c r="Q22" s="591"/>
      <c r="R22" s="54">
        <v>1</v>
      </c>
      <c r="S22" s="54" t="str">
        <f>MID(B22,8,1)</f>
        <v/>
      </c>
      <c r="U22" s="4" t="str">
        <f t="shared" ref="U22:U85" si="1">R22&amp;"-"&amp;S22&amp;"-"&amp;T22</f>
        <v>1--</v>
      </c>
    </row>
    <row r="23" spans="1:22" ht="22.15" customHeight="1" thickBot="1" x14ac:dyDescent="0.25">
      <c r="A23" s="69" t="str">
        <f t="shared" si="0"/>
        <v>1-1-2</v>
      </c>
      <c r="B23" s="594"/>
      <c r="C23" s="81"/>
      <c r="D23" s="81"/>
      <c r="E23" s="82">
        <f>1/COUNTA(H21:H25)</f>
        <v>0.5</v>
      </c>
      <c r="F23" s="82">
        <f>E20+E23</f>
        <v>0.5</v>
      </c>
      <c r="G23" s="76"/>
      <c r="H23" s="493" t="s">
        <v>484</v>
      </c>
      <c r="I23" s="36"/>
      <c r="J23" s="455">
        <f>IF(I23="Oui",E23,0)</f>
        <v>0</v>
      </c>
      <c r="K23" s="36"/>
      <c r="L23" s="455">
        <f>IF(K23="Oui",E23,0)</f>
        <v>0</v>
      </c>
      <c r="M23" s="36"/>
      <c r="N23" s="376">
        <f>IF(M23="Oui",E23,0)</f>
        <v>0</v>
      </c>
      <c r="O23" s="591"/>
      <c r="P23" s="176" t="s">
        <v>480</v>
      </c>
      <c r="Q23" s="591"/>
      <c r="R23" s="54">
        <v>1</v>
      </c>
      <c r="S23" s="54">
        <v>1</v>
      </c>
      <c r="T23" s="54">
        <f>T21+1</f>
        <v>2</v>
      </c>
      <c r="U23" s="4" t="str">
        <f t="shared" si="1"/>
        <v>1-1-2</v>
      </c>
    </row>
    <row r="24" spans="1:22" ht="13.5" hidden="1" customHeight="1" x14ac:dyDescent="0.2">
      <c r="A24" s="69" t="str">
        <f t="shared" si="0"/>
        <v>1--1</v>
      </c>
      <c r="B24" s="594"/>
      <c r="C24" s="81"/>
      <c r="D24" s="81"/>
      <c r="E24" s="82">
        <f>1/COUNTA(H21:H25)</f>
        <v>0.5</v>
      </c>
      <c r="F24" s="82">
        <f>E20+E24</f>
        <v>0.5</v>
      </c>
      <c r="G24" s="76"/>
      <c r="H24" s="494"/>
      <c r="I24" s="39"/>
      <c r="J24" s="456">
        <f>IF(I24="Oui",E24,0)</f>
        <v>0</v>
      </c>
      <c r="K24" s="39"/>
      <c r="L24" s="456">
        <f>IF(K24="Oui",E24,0)</f>
        <v>0</v>
      </c>
      <c r="M24" s="39"/>
      <c r="N24" s="376">
        <f>IF(M24="Oui",E24,0)</f>
        <v>0</v>
      </c>
      <c r="O24" s="591"/>
      <c r="P24" s="176"/>
      <c r="Q24" s="591"/>
      <c r="R24" s="54">
        <v>1</v>
      </c>
      <c r="S24" s="54" t="str">
        <f t="shared" ref="S24:S37" si="2">MID(B24,8,1)</f>
        <v/>
      </c>
      <c r="T24" s="54">
        <f>T22+1</f>
        <v>1</v>
      </c>
      <c r="U24" s="4" t="str">
        <f t="shared" si="1"/>
        <v>1--1</v>
      </c>
    </row>
    <row r="25" spans="1:22" ht="15.75" hidden="1" customHeight="1" thickBot="1" x14ac:dyDescent="0.25">
      <c r="A25" s="69" t="str">
        <f t="shared" si="0"/>
        <v>1--3</v>
      </c>
      <c r="B25" s="594"/>
      <c r="C25" s="81"/>
      <c r="D25" s="81"/>
      <c r="E25" s="82">
        <f>1/COUNTA(H21:H25)</f>
        <v>0.5</v>
      </c>
      <c r="F25" s="82">
        <f>E20+E25</f>
        <v>0.5</v>
      </c>
      <c r="G25" s="76"/>
      <c r="H25" s="495"/>
      <c r="I25" s="36"/>
      <c r="J25" s="455">
        <f>IF(I25="Oui",E25,0)</f>
        <v>0</v>
      </c>
      <c r="K25" s="36"/>
      <c r="L25" s="455">
        <f>IF(K25="Oui",E25,0)</f>
        <v>0</v>
      </c>
      <c r="M25" s="36"/>
      <c r="N25" s="376">
        <f>IF(M25="Oui",E25,0)</f>
        <v>0</v>
      </c>
      <c r="O25" s="591"/>
      <c r="P25" s="176"/>
      <c r="Q25" s="591"/>
      <c r="R25" s="54">
        <v>1</v>
      </c>
      <c r="S25" s="54" t="str">
        <f t="shared" si="2"/>
        <v/>
      </c>
      <c r="T25" s="54">
        <f>T23+1</f>
        <v>3</v>
      </c>
      <c r="U25" s="4" t="str">
        <f t="shared" si="1"/>
        <v>1--3</v>
      </c>
    </row>
    <row r="26" spans="1:22" ht="16.5" hidden="1" customHeight="1" thickBot="1" x14ac:dyDescent="0.25">
      <c r="A26" s="69" t="str">
        <f t="shared" si="0"/>
        <v>1--2</v>
      </c>
      <c r="B26" s="83"/>
      <c r="C26" s="81" t="s">
        <v>63</v>
      </c>
      <c r="D26" s="81" t="s">
        <v>67</v>
      </c>
      <c r="E26" s="82">
        <v>1</v>
      </c>
      <c r="F26" s="82"/>
      <c r="G26" s="76" t="s">
        <v>68</v>
      </c>
      <c r="H26" s="496" t="s">
        <v>80</v>
      </c>
      <c r="I26" s="220" t="str">
        <f>IF(I18&lt;2,IF(J27=0,H27&amp;CHAR(10),"")&amp;IF(J28=0,H28&amp;CHAR(10),"")&amp;IF(J29=0,H29&amp;CHAR(10),"")&amp;IF(J30=0,H30,""),"")</f>
        <v xml:space="preserve">- Formule des questions pour obtenir des précisions sur ce qu'il/elle peut faire pendant ou après de formation.
- Décrit son activité.
- S’exprime sur ce qu’il/elle va apprendre ou a appris et le met en lien avec son projet.
</v>
      </c>
      <c r="J26" s="457">
        <f>IF(SUM(J27:J30)&gt;0,E26+SUM(J27:J30),0)</f>
        <v>0</v>
      </c>
      <c r="K26" s="170" t="str">
        <f>IF(K18&lt;2,IF(L27=0,H27&amp;CHAR(10),"")&amp;IF(L28=0,H28&amp;CHAR(10),"")&amp;IF(L29=0,H29&amp;CHAR(10),"")&amp;IF(L30=0,H30,""),"")</f>
        <v xml:space="preserve">- Formule des questions pour obtenir des précisions sur ce qu'il/elle peut faire pendant ou après de formation.
- Décrit son activité.
- S’exprime sur ce qu’il/elle va apprendre ou a appris et le met en lien avec son projet.
</v>
      </c>
      <c r="L26" s="457">
        <f>IF(SUM(L27:L30)&gt;0,E26+SUM(L27:L30),0)</f>
        <v>0</v>
      </c>
      <c r="M26" s="171" t="str">
        <f>IF(M18&lt;2,IF(N27=0,H27&amp;CHAR(10),"")&amp;IF(N28=0,H28&amp;CHAR(10),"")&amp;IF(N29=0,H29&amp;CHAR(10),"")&amp;IF(N30=0,H30,""),"")</f>
        <v xml:space="preserve">- Formule des questions pour obtenir des précisions sur ce qu'il/elle peut faire pendant ou après de formation.
- Décrit son activité.
- S’exprime sur ce qu’il/elle va apprendre ou a appris et le met en lien avec son projet.
</v>
      </c>
      <c r="N26" s="376">
        <f>IF(SUM(N27:N30)&gt;0,E26+SUM(N27:N30),0)</f>
        <v>0</v>
      </c>
      <c r="O26" s="591"/>
      <c r="P26" s="176"/>
      <c r="Q26" s="591"/>
      <c r="R26" s="54">
        <v>1</v>
      </c>
      <c r="S26" s="54" t="str">
        <f t="shared" si="2"/>
        <v/>
      </c>
      <c r="T26" s="54">
        <f>T24+1</f>
        <v>2</v>
      </c>
      <c r="U26" s="4" t="str">
        <f t="shared" si="1"/>
        <v>1--2</v>
      </c>
    </row>
    <row r="27" spans="1:22" ht="32.450000000000003" customHeight="1" x14ac:dyDescent="0.2">
      <c r="A27" s="69" t="str">
        <f t="shared" si="0"/>
        <v>1-2-1</v>
      </c>
      <c r="B27" s="595" t="s">
        <v>482</v>
      </c>
      <c r="C27" s="81"/>
      <c r="D27" s="81"/>
      <c r="E27" s="82">
        <f>1/COUNTA(H27:H30)</f>
        <v>0.33333333333333331</v>
      </c>
      <c r="F27" s="82">
        <f>E26+E27</f>
        <v>1.3333333333333333</v>
      </c>
      <c r="G27" s="76"/>
      <c r="H27" s="497" t="s">
        <v>485</v>
      </c>
      <c r="I27" s="40"/>
      <c r="J27" s="453">
        <f>IF(I27="Oui",E27,0)</f>
        <v>0</v>
      </c>
      <c r="K27" s="40"/>
      <c r="L27" s="453">
        <f>IF(K27="Oui",E27,0)</f>
        <v>0</v>
      </c>
      <c r="M27" s="40"/>
      <c r="N27" s="376">
        <f>IF(M27="Oui",E27,0)</f>
        <v>0</v>
      </c>
      <c r="O27" s="591"/>
      <c r="P27" s="176"/>
      <c r="Q27" s="591"/>
      <c r="R27" s="54">
        <v>1</v>
      </c>
      <c r="S27" s="54" t="str">
        <f t="shared" si="2"/>
        <v>2</v>
      </c>
      <c r="T27" s="54">
        <v>1</v>
      </c>
      <c r="U27" s="4" t="str">
        <f t="shared" si="1"/>
        <v>1-2-1</v>
      </c>
    </row>
    <row r="28" spans="1:22" ht="19.899999999999999" customHeight="1" x14ac:dyDescent="0.2">
      <c r="A28" s="69" t="str">
        <f t="shared" si="0"/>
        <v>1-2-2</v>
      </c>
      <c r="B28" s="596"/>
      <c r="C28" s="81"/>
      <c r="D28" s="81"/>
      <c r="E28" s="82">
        <f>1/COUNTA(H27:H30)</f>
        <v>0.33333333333333331</v>
      </c>
      <c r="F28" s="82">
        <f>E26+E28</f>
        <v>1.3333333333333333</v>
      </c>
      <c r="G28" s="76"/>
      <c r="H28" s="498" t="s">
        <v>486</v>
      </c>
      <c r="I28" s="35"/>
      <c r="J28" s="458">
        <f>IF(I28="Oui",E28,0)</f>
        <v>0</v>
      </c>
      <c r="K28" s="35"/>
      <c r="L28" s="458">
        <f>IF(K28="Oui",E28,0)</f>
        <v>0</v>
      </c>
      <c r="M28" s="35"/>
      <c r="N28" s="376">
        <f>IF(M28="Oui",E28,0)</f>
        <v>0</v>
      </c>
      <c r="O28" s="591"/>
      <c r="P28" s="176"/>
      <c r="Q28" s="592"/>
      <c r="R28" s="54">
        <v>1</v>
      </c>
      <c r="S28" s="54">
        <v>2</v>
      </c>
      <c r="T28" s="54">
        <v>2</v>
      </c>
      <c r="U28" s="4" t="str">
        <f t="shared" si="1"/>
        <v>1-2-2</v>
      </c>
    </row>
    <row r="29" spans="1:22" ht="20.45" customHeight="1" thickBot="1" x14ac:dyDescent="0.25">
      <c r="A29" s="69" t="str">
        <f t="shared" si="0"/>
        <v>1-2-3</v>
      </c>
      <c r="B29" s="596"/>
      <c r="C29" s="81"/>
      <c r="D29" s="81"/>
      <c r="E29" s="82">
        <f>1/COUNTA(H27:H30)</f>
        <v>0.33333333333333331</v>
      </c>
      <c r="F29" s="82">
        <f>E26+E29</f>
        <v>1.3333333333333333</v>
      </c>
      <c r="G29" s="76"/>
      <c r="H29" s="499" t="s">
        <v>410</v>
      </c>
      <c r="I29" s="36"/>
      <c r="J29" s="455">
        <f>IF(I29="Oui",E29,0)</f>
        <v>0</v>
      </c>
      <c r="K29" s="36"/>
      <c r="L29" s="455">
        <f>IF(K29="Oui",E29,0)</f>
        <v>0</v>
      </c>
      <c r="M29" s="36"/>
      <c r="N29" s="376">
        <f>IF(M29="Oui",E29,0)</f>
        <v>0</v>
      </c>
      <c r="O29" s="591"/>
      <c r="P29" s="176"/>
      <c r="Q29" s="592"/>
      <c r="R29" s="54">
        <v>1</v>
      </c>
      <c r="S29" s="54">
        <v>2</v>
      </c>
      <c r="T29" s="54">
        <v>3</v>
      </c>
      <c r="U29" s="4" t="str">
        <f t="shared" si="1"/>
        <v>1-2-3</v>
      </c>
    </row>
    <row r="30" spans="1:22" ht="15" hidden="1" customHeight="1" thickBot="1" x14ac:dyDescent="0.25">
      <c r="A30" s="69" t="str">
        <f t="shared" si="0"/>
        <v>1--3</v>
      </c>
      <c r="B30" s="596"/>
      <c r="C30" s="81"/>
      <c r="D30" s="81"/>
      <c r="E30" s="82">
        <f>1/COUNTA(H27:H30)</f>
        <v>0.33333333333333331</v>
      </c>
      <c r="F30" s="82">
        <f>E26+E30</f>
        <v>1.3333333333333333</v>
      </c>
      <c r="G30" s="76"/>
      <c r="H30" s="500"/>
      <c r="I30" s="41"/>
      <c r="J30" s="459">
        <f>IF(I30="Oui",E30,0)</f>
        <v>0</v>
      </c>
      <c r="K30" s="41"/>
      <c r="L30" s="459">
        <f>IF(K30="Oui",E30,0)</f>
        <v>0</v>
      </c>
      <c r="M30" s="41"/>
      <c r="N30" s="376">
        <f>IF(M30="Oui",E30,0)</f>
        <v>0</v>
      </c>
      <c r="O30" s="591"/>
      <c r="P30" s="176"/>
      <c r="Q30" s="592"/>
      <c r="R30" s="54">
        <v>1</v>
      </c>
      <c r="S30" s="54" t="str">
        <f t="shared" si="2"/>
        <v/>
      </c>
      <c r="T30" s="54">
        <f>T28+1</f>
        <v>3</v>
      </c>
      <c r="U30" s="4" t="str">
        <f t="shared" si="1"/>
        <v>1--3</v>
      </c>
    </row>
    <row r="31" spans="1:22" ht="16.5" hidden="1" customHeight="1" thickBot="1" x14ac:dyDescent="0.25">
      <c r="A31" s="69" t="str">
        <f t="shared" si="0"/>
        <v>1--4</v>
      </c>
      <c r="B31" s="83"/>
      <c r="C31" s="81" t="s">
        <v>63</v>
      </c>
      <c r="D31" s="81" t="s">
        <v>69</v>
      </c>
      <c r="E31" s="82">
        <v>2</v>
      </c>
      <c r="F31" s="82"/>
      <c r="G31" s="76" t="s">
        <v>70</v>
      </c>
      <c r="H31" s="496" t="s">
        <v>81</v>
      </c>
      <c r="I31" s="220" t="str">
        <f>IF(I18&lt;3,IF(J32=0,H32&amp;CHAR(10),"")&amp;IF(J33=0,H33&amp;CHAR(10),"")&amp;IF(J34=0,H34&amp;CHAR(10),"")&amp;IF(J35=0,H35,""),"")</f>
        <v xml:space="preserve">- Etablit des liens précis entre ses apprentissages et le dispositif en retraçant une chronologie de ses apprentissages.
- Explique les objectifs de certains apprentissages en lien avec l’évaluation initiale et son contrat de formation.
</v>
      </c>
      <c r="J31" s="457">
        <f>IF(SUM(J32:J35)&gt;0,E31+SUM(J32:J35),0)</f>
        <v>0</v>
      </c>
      <c r="K31" s="170" t="str">
        <f>IF(K18&lt;3,IF(L32=0,H32&amp;CHAR(10),"")&amp;IF(L33=0,H33&amp;CHAR(10),"")&amp;IF(L34=0,H34&amp;CHAR(10),"")&amp;IF(L35=0,H35,""),"")</f>
        <v xml:space="preserve">- Etablit des liens précis entre ses apprentissages et le dispositif en retraçant une chronologie de ses apprentissages.
- Explique les objectifs de certains apprentissages en lien avec l’évaluation initiale et son contrat de formation.
</v>
      </c>
      <c r="L31" s="468">
        <f>IF(SUM(L32:L35)&gt;0,E31+SUM(L32:L35),0)</f>
        <v>0</v>
      </c>
      <c r="M31" s="172" t="str">
        <f>IF(M18&lt;3,IF(N32=0,H32&amp;CHAR(10),"")&amp;IF(N33=0,H33&amp;CHAR(10),"")&amp;IF(N34=0,H34&amp;CHAR(10),"")&amp;IF(N35=0,H35,""),"")</f>
        <v xml:space="preserve">- Etablit des liens précis entre ses apprentissages et le dispositif en retraçant une chronologie de ses apprentissages.
- Explique les objectifs de certains apprentissages en lien avec l’évaluation initiale et son contrat de formation.
</v>
      </c>
      <c r="N31" s="376">
        <f>IF(SUM(N32:N35)&gt;0,E31+SUM(N32:N35),0)</f>
        <v>0</v>
      </c>
      <c r="O31" s="591"/>
      <c r="P31" s="176"/>
      <c r="Q31" s="592"/>
      <c r="R31" s="54">
        <v>1</v>
      </c>
      <c r="S31" s="54" t="str">
        <f t="shared" si="2"/>
        <v/>
      </c>
      <c r="T31" s="54">
        <f>T29+1</f>
        <v>4</v>
      </c>
      <c r="U31" s="4" t="str">
        <f t="shared" si="1"/>
        <v>1--4</v>
      </c>
    </row>
    <row r="32" spans="1:22" ht="27" customHeight="1" x14ac:dyDescent="0.2">
      <c r="A32" s="69" t="str">
        <f t="shared" si="0"/>
        <v>1-3-1</v>
      </c>
      <c r="B32" s="595" t="s">
        <v>483</v>
      </c>
      <c r="C32" s="81"/>
      <c r="D32" s="81"/>
      <c r="E32" s="82">
        <f>1/COUNTA(H32:H35)</f>
        <v>0.5</v>
      </c>
      <c r="F32" s="82">
        <f>E31+E32</f>
        <v>2.5</v>
      </c>
      <c r="G32" s="76"/>
      <c r="H32" s="491" t="s">
        <v>75</v>
      </c>
      <c r="I32" s="40"/>
      <c r="J32" s="453">
        <f>IF(I32="Oui",E32,0)</f>
        <v>0</v>
      </c>
      <c r="K32" s="40"/>
      <c r="L32" s="453">
        <f>IF(K32="Oui",E32,0)</f>
        <v>0</v>
      </c>
      <c r="M32" s="40"/>
      <c r="N32" s="376">
        <f>IF(M32="Oui",E32,0)</f>
        <v>0</v>
      </c>
      <c r="O32" s="591"/>
      <c r="P32" s="176"/>
      <c r="Q32" s="592"/>
      <c r="R32" s="54">
        <v>1</v>
      </c>
      <c r="S32" s="54" t="str">
        <f t="shared" si="2"/>
        <v>3</v>
      </c>
      <c r="T32" s="54">
        <v>1</v>
      </c>
      <c r="U32" s="4" t="str">
        <f t="shared" si="1"/>
        <v>1-3-1</v>
      </c>
    </row>
    <row r="33" spans="1:25" ht="30" customHeight="1" thickBot="1" x14ac:dyDescent="0.25">
      <c r="A33" s="69" t="str">
        <f t="shared" si="0"/>
        <v>1-3-2</v>
      </c>
      <c r="B33" s="596"/>
      <c r="C33" s="81"/>
      <c r="D33" s="81"/>
      <c r="E33" s="82">
        <f>1/COUNTA(H32:H35)</f>
        <v>0.5</v>
      </c>
      <c r="F33" s="82">
        <f>E31+E33</f>
        <v>2.5</v>
      </c>
      <c r="G33" s="76"/>
      <c r="H33" s="499" t="s">
        <v>71</v>
      </c>
      <c r="I33" s="36"/>
      <c r="J33" s="455">
        <f>IF(I33="Oui",E33,0)</f>
        <v>0</v>
      </c>
      <c r="K33" s="36"/>
      <c r="L33" s="455">
        <f>IF(K33="Oui",E33,0)</f>
        <v>0</v>
      </c>
      <c r="M33" s="36"/>
      <c r="N33" s="376">
        <f>IF(M33="Oui",E33,0)</f>
        <v>0</v>
      </c>
      <c r="O33" s="591"/>
      <c r="P33" s="176"/>
      <c r="Q33" s="592"/>
      <c r="R33" s="54">
        <v>1</v>
      </c>
      <c r="S33" s="54">
        <v>3</v>
      </c>
      <c r="T33" s="54">
        <v>2</v>
      </c>
      <c r="U33" s="4" t="str">
        <f t="shared" si="1"/>
        <v>1-3-2</v>
      </c>
    </row>
    <row r="34" spans="1:25" ht="15.75" hidden="1" customHeight="1" x14ac:dyDescent="0.2">
      <c r="A34" s="69" t="str">
        <f t="shared" si="0"/>
        <v>1--2</v>
      </c>
      <c r="B34" s="596"/>
      <c r="C34" s="81"/>
      <c r="D34" s="81"/>
      <c r="E34" s="82">
        <f>1/COUNTA(H32:H35)</f>
        <v>0.5</v>
      </c>
      <c r="F34" s="82">
        <f>E31+E34</f>
        <v>2.5</v>
      </c>
      <c r="G34" s="76"/>
      <c r="H34" s="494"/>
      <c r="I34" s="39"/>
      <c r="J34" s="456">
        <f>IF(I34="Oui",E34,0)</f>
        <v>0</v>
      </c>
      <c r="K34" s="39"/>
      <c r="L34" s="456">
        <f>IF(K34="Oui",E34,0)</f>
        <v>0</v>
      </c>
      <c r="M34" s="39"/>
      <c r="N34" s="376">
        <f>IF(M34="Oui",E34,0)</f>
        <v>0</v>
      </c>
      <c r="O34" s="591"/>
      <c r="P34" s="176"/>
      <c r="Q34" s="592"/>
      <c r="R34" s="54">
        <v>1</v>
      </c>
      <c r="S34" s="54" t="str">
        <f t="shared" si="2"/>
        <v/>
      </c>
      <c r="T34" s="54">
        <f>T32+1</f>
        <v>2</v>
      </c>
      <c r="U34" s="4" t="str">
        <f t="shared" si="1"/>
        <v>1--2</v>
      </c>
    </row>
    <row r="35" spans="1:25" ht="10.9" hidden="1" customHeight="1" thickBot="1" x14ac:dyDescent="0.25">
      <c r="A35" s="69" t="str">
        <f t="shared" si="0"/>
        <v>1--3</v>
      </c>
      <c r="B35" s="596"/>
      <c r="C35" s="81"/>
      <c r="D35" s="81"/>
      <c r="E35" s="82">
        <f>1/COUNTA(H32:H35)</f>
        <v>0.5</v>
      </c>
      <c r="F35" s="82">
        <f>E31+E35</f>
        <v>2.5</v>
      </c>
      <c r="G35" s="76"/>
      <c r="H35" s="495"/>
      <c r="I35" s="36"/>
      <c r="J35" s="455">
        <f>IF(I35="Oui",E35,0)</f>
        <v>0</v>
      </c>
      <c r="K35" s="36"/>
      <c r="L35" s="455">
        <f>IF(K35="Oui",E35,0)</f>
        <v>0</v>
      </c>
      <c r="M35" s="36"/>
      <c r="N35" s="376">
        <f>IF(M35="Oui",E35,0)</f>
        <v>0</v>
      </c>
      <c r="O35" s="591"/>
      <c r="P35" s="176"/>
      <c r="Q35" s="592"/>
      <c r="R35" s="54">
        <v>1</v>
      </c>
      <c r="S35" s="54" t="str">
        <f t="shared" si="2"/>
        <v/>
      </c>
      <c r="T35" s="54">
        <f>T33+1</f>
        <v>3</v>
      </c>
      <c r="U35" s="4" t="str">
        <f t="shared" si="1"/>
        <v>1--3</v>
      </c>
    </row>
    <row r="36" spans="1:25" ht="15.6" hidden="1" customHeight="1" thickBot="1" x14ac:dyDescent="0.25">
      <c r="A36" s="69" t="str">
        <f t="shared" si="0"/>
        <v>1--3</v>
      </c>
      <c r="B36" s="83"/>
      <c r="C36" s="81" t="s">
        <v>63</v>
      </c>
      <c r="D36" s="81" t="s">
        <v>72</v>
      </c>
      <c r="E36" s="82">
        <v>3</v>
      </c>
      <c r="F36" s="82"/>
      <c r="G36" s="76" t="s">
        <v>73</v>
      </c>
      <c r="H36" s="496" t="s">
        <v>82</v>
      </c>
      <c r="I36" s="220" t="str">
        <f>IF(AND(I18&gt;3,I18&lt;4),IF(J37=0,H37&amp;CHAR(10),"")&amp;IF(J38=0,H38&amp;CHAR(10),"")&amp;IF(J39=0,H39&amp;CHAR(10),"")&amp;IF(J40=0,H40),H37&amp;CHAR(10)&amp;H38&amp;CHAR(10)&amp;H39&amp;CHAR(10)&amp;H40)</f>
        <v xml:space="preserve">- Utilise des éléments d'argumentation pour analyser son parcours et les met en lien avec le contrat de formation et la suite de son parcours.
- Etablit des liens entre ses acquis et les exigences de son projet professionnel.
- Explique ce qu’il lui reste à apprendre et les étapes nécessaires.
</v>
      </c>
      <c r="J36" s="457">
        <f>IF(SUM(J37:J40)&gt;0,E36+SUM(J37:J40),0)</f>
        <v>0</v>
      </c>
      <c r="K36" s="170" t="str">
        <f>IF(AND(K18&gt;3,K18&lt;4),IF(L37=0,H37&amp;CHAR(10),"")&amp;IF(L38=0,H38&amp;CHAR(10),"")&amp;IF(L39=0,H39&amp;CHAR(10),"")&amp;IF(L40=0,H40),H37&amp;CHAR(10)&amp;H38&amp;CHAR(10)&amp;H39&amp;CHAR(10)&amp;H40)</f>
        <v xml:space="preserve">- Utilise des éléments d'argumentation pour analyser son parcours et les met en lien avec le contrat de formation et la suite de son parcours.
- Etablit des liens entre ses acquis et les exigences de son projet professionnel.
- Explique ce qu’il lui reste à apprendre et les étapes nécessaires.
</v>
      </c>
      <c r="L36" s="468">
        <f>IF(SUM(L37:L40)&gt;0,E36+SUM(L37:L40),0)</f>
        <v>0</v>
      </c>
      <c r="M36" s="172" t="str">
        <f>IF(AND(M18&gt;3,M18&lt;4),IF(N37=0,H37&amp;CHAR(10),"")&amp;IF(N38=0,H38&amp;CHAR(10),"")&amp;IF(N39=0,H39&amp;CHAR(10),"")&amp;IF(N40=0,H40),H37&amp;CHAR(10)&amp;H38&amp;CHAR(10)&amp;H39&amp;CHAR(10)&amp;H40)</f>
        <v xml:space="preserve">- Utilise des éléments d'argumentation pour analyser son parcours et les met en lien avec le contrat de formation et la suite de son parcours.
- Etablit des liens entre ses acquis et les exigences de son projet professionnel.
- Explique ce qu’il lui reste à apprendre et les étapes nécessaires.
</v>
      </c>
      <c r="N36" s="376">
        <f>IF(SUM(N37:N40)&gt;0,E36+SUM(N37:N40),0)</f>
        <v>0</v>
      </c>
      <c r="O36" s="591"/>
      <c r="P36" s="176"/>
      <c r="Q36" s="592"/>
      <c r="R36" s="54">
        <v>1</v>
      </c>
      <c r="S36" s="54" t="str">
        <f t="shared" si="2"/>
        <v/>
      </c>
      <c r="T36" s="54">
        <f>T34+1</f>
        <v>3</v>
      </c>
      <c r="U36" s="4" t="str">
        <f t="shared" si="1"/>
        <v>1--3</v>
      </c>
    </row>
    <row r="37" spans="1:25" ht="29.25" customHeight="1" x14ac:dyDescent="0.2">
      <c r="A37" s="69" t="str">
        <f t="shared" si="0"/>
        <v>1-4-1</v>
      </c>
      <c r="B37" s="595" t="s">
        <v>82</v>
      </c>
      <c r="C37" s="85"/>
      <c r="D37" s="85"/>
      <c r="E37" s="86">
        <f>1/COUNTA(H37:H40)</f>
        <v>0.33333333333333331</v>
      </c>
      <c r="F37" s="86">
        <f>E36+E37</f>
        <v>3.3333333333333335</v>
      </c>
      <c r="G37" s="87"/>
      <c r="H37" s="501" t="s">
        <v>76</v>
      </c>
      <c r="I37" s="40"/>
      <c r="J37" s="453">
        <f>IF(I37="Oui",E37,0)</f>
        <v>0</v>
      </c>
      <c r="K37" s="40"/>
      <c r="L37" s="453">
        <f>IF(K37="Oui",E37,0)</f>
        <v>0</v>
      </c>
      <c r="M37" s="40"/>
      <c r="N37" s="376">
        <f>IF(M37="Oui",E37,0)</f>
        <v>0</v>
      </c>
      <c r="O37" s="591"/>
      <c r="P37" s="176"/>
      <c r="Q37" s="592"/>
      <c r="R37" s="54">
        <v>1</v>
      </c>
      <c r="S37" s="54" t="str">
        <f t="shared" si="2"/>
        <v>4</v>
      </c>
      <c r="T37" s="54">
        <v>1</v>
      </c>
      <c r="U37" s="4" t="str">
        <f t="shared" si="1"/>
        <v>1-4-1</v>
      </c>
    </row>
    <row r="38" spans="1:25" ht="17.25" customHeight="1" x14ac:dyDescent="0.2">
      <c r="A38" s="69" t="str">
        <f t="shared" si="0"/>
        <v>1-4-2</v>
      </c>
      <c r="B38" s="602"/>
      <c r="C38" s="81"/>
      <c r="D38" s="81"/>
      <c r="E38" s="82">
        <f>1/COUNTA(H37:H40)</f>
        <v>0.33333333333333331</v>
      </c>
      <c r="F38" s="82">
        <f>E36+E38</f>
        <v>3.3333333333333335</v>
      </c>
      <c r="G38" s="76"/>
      <c r="H38" s="502" t="s">
        <v>77</v>
      </c>
      <c r="I38" s="35"/>
      <c r="J38" s="458">
        <f>IF(I38="Oui",E38,0)</f>
        <v>0</v>
      </c>
      <c r="K38" s="35"/>
      <c r="L38" s="458">
        <f>IF(K38="Oui",E38,0)</f>
        <v>0</v>
      </c>
      <c r="M38" s="35"/>
      <c r="N38" s="376">
        <f>IF(M38="Oui",E38,0)</f>
        <v>0</v>
      </c>
      <c r="O38" s="591"/>
      <c r="P38" s="176"/>
      <c r="Q38" s="592"/>
      <c r="R38" s="54">
        <v>1</v>
      </c>
      <c r="S38" s="54">
        <v>4</v>
      </c>
      <c r="T38" s="54">
        <v>2</v>
      </c>
      <c r="U38" s="4" t="str">
        <f t="shared" si="1"/>
        <v>1-4-2</v>
      </c>
    </row>
    <row r="39" spans="1:25" ht="19.899999999999999" customHeight="1" thickBot="1" x14ac:dyDescent="0.25">
      <c r="A39" s="69" t="str">
        <f t="shared" si="0"/>
        <v>1-4-3</v>
      </c>
      <c r="B39" s="599"/>
      <c r="C39" s="81"/>
      <c r="D39" s="81"/>
      <c r="E39" s="82">
        <f>1/COUNTA(H37:H40)</f>
        <v>0.33333333333333331</v>
      </c>
      <c r="F39" s="82">
        <f>E36+E39</f>
        <v>3.3333333333333335</v>
      </c>
      <c r="G39" s="76"/>
      <c r="H39" s="503" t="s">
        <v>78</v>
      </c>
      <c r="I39" s="36"/>
      <c r="J39" s="455">
        <f>IF(I39="Oui",E39,0)</f>
        <v>0</v>
      </c>
      <c r="K39" s="36"/>
      <c r="L39" s="455">
        <f>IF(K39="Oui",E39,0)</f>
        <v>0</v>
      </c>
      <c r="M39" s="36"/>
      <c r="N39" s="376">
        <f>IF(M39="Oui",E39,0)</f>
        <v>0</v>
      </c>
      <c r="O39" s="591"/>
      <c r="P39" s="176"/>
      <c r="Q39" s="592"/>
      <c r="R39" s="54">
        <v>1</v>
      </c>
      <c r="S39" s="54">
        <v>4</v>
      </c>
      <c r="T39" s="54">
        <v>3</v>
      </c>
      <c r="U39" s="4" t="str">
        <f t="shared" si="1"/>
        <v>1-4-3</v>
      </c>
    </row>
    <row r="40" spans="1:25" ht="22.9" hidden="1" customHeight="1" thickBot="1" x14ac:dyDescent="0.25">
      <c r="A40" s="69" t="str">
        <f t="shared" si="0"/>
        <v>--</v>
      </c>
      <c r="B40" s="81"/>
      <c r="C40" s="81"/>
      <c r="D40" s="81"/>
      <c r="E40" s="82">
        <f>1/COUNTA(H37:H40)</f>
        <v>0.33333333333333331</v>
      </c>
      <c r="F40" s="82">
        <f>E36+E40</f>
        <v>3.3333333333333335</v>
      </c>
      <c r="G40" s="76"/>
      <c r="H40" s="474"/>
      <c r="I40" s="483"/>
      <c r="J40" s="363">
        <f>IF(I40="Oui",E40,0)</f>
        <v>0</v>
      </c>
      <c r="K40" s="84"/>
      <c r="L40" s="363">
        <f>IF(K40="Oui",E40,0)</f>
        <v>0</v>
      </c>
      <c r="M40" s="84"/>
      <c r="N40" s="376">
        <f>IF(M40="Oui",E40,0)</f>
        <v>0</v>
      </c>
      <c r="O40" s="177"/>
      <c r="P40" s="177"/>
      <c r="Q40" s="177"/>
      <c r="U40" s="4" t="str">
        <f t="shared" si="1"/>
        <v>--</v>
      </c>
    </row>
    <row r="41" spans="1:25" ht="45" customHeight="1" thickBot="1" x14ac:dyDescent="0.25">
      <c r="A41" s="69" t="str">
        <f t="shared" si="0"/>
        <v>--</v>
      </c>
      <c r="B41" s="485"/>
      <c r="C41" s="485"/>
      <c r="D41" s="485"/>
      <c r="E41" s="486"/>
      <c r="F41" s="486"/>
      <c r="G41" s="485"/>
      <c r="H41" s="487"/>
      <c r="I41" s="173" t="s">
        <v>377</v>
      </c>
      <c r="J41" s="364"/>
      <c r="K41" s="174" t="s">
        <v>388</v>
      </c>
      <c r="M41" s="175" t="s">
        <v>389</v>
      </c>
      <c r="O41" s="146"/>
      <c r="P41" s="146"/>
      <c r="Q41" s="146"/>
      <c r="U41" s="4" t="str">
        <f t="shared" si="1"/>
        <v>--</v>
      </c>
    </row>
    <row r="42" spans="1:25" ht="150.6" customHeight="1" thickBot="1" x14ac:dyDescent="0.25">
      <c r="A42" s="69" t="str">
        <f t="shared" si="0"/>
        <v>--</v>
      </c>
      <c r="H42" s="283"/>
      <c r="I42" s="533"/>
      <c r="J42" s="364"/>
      <c r="K42" s="275"/>
      <c r="M42" s="275"/>
      <c r="O42" s="146"/>
      <c r="P42" s="146"/>
      <c r="Q42" s="146"/>
      <c r="U42" s="4" t="str">
        <f t="shared" si="1"/>
        <v>--</v>
      </c>
    </row>
    <row r="43" spans="1:25" ht="15" x14ac:dyDescent="0.2">
      <c r="A43" s="69" t="str">
        <f t="shared" si="0"/>
        <v>--</v>
      </c>
      <c r="H43" s="283"/>
      <c r="J43" s="364"/>
      <c r="O43" s="146"/>
      <c r="P43" s="146"/>
      <c r="Q43" s="146"/>
      <c r="U43" s="4" t="str">
        <f t="shared" si="1"/>
        <v>--</v>
      </c>
    </row>
    <row r="44" spans="1:25" ht="15.75" thickBot="1" x14ac:dyDescent="0.25">
      <c r="A44" s="69" t="str">
        <f t="shared" si="0"/>
        <v>--</v>
      </c>
      <c r="H44" s="283"/>
      <c r="J44" s="364"/>
      <c r="O44" s="146"/>
      <c r="P44" s="146"/>
      <c r="Q44" s="146"/>
      <c r="U44" s="4" t="str">
        <f t="shared" si="1"/>
        <v>--</v>
      </c>
    </row>
    <row r="45" spans="1:25" ht="60" customHeight="1" thickBot="1" x14ac:dyDescent="0.25">
      <c r="A45" s="69" t="str">
        <f t="shared" si="0"/>
        <v>--</v>
      </c>
      <c r="B45" s="563" t="s">
        <v>821</v>
      </c>
      <c r="C45" s="91"/>
      <c r="D45" s="91"/>
      <c r="E45" s="92"/>
      <c r="F45" s="92"/>
      <c r="G45" s="91"/>
      <c r="H45" s="447" t="s">
        <v>278</v>
      </c>
      <c r="I45" s="93">
        <f>MAX(J47,J52,J57,J62)</f>
        <v>0</v>
      </c>
      <c r="J45" s="439"/>
      <c r="K45" s="93">
        <f>MAX(L47,L52,L57,L62)</f>
        <v>0</v>
      </c>
      <c r="L45" s="94"/>
      <c r="M45" s="95">
        <f>MAX(N47,N52,N57,N62)</f>
        <v>0</v>
      </c>
      <c r="N45" s="144"/>
      <c r="O45" s="146"/>
      <c r="P45" s="146"/>
      <c r="Q45" s="146"/>
      <c r="R45" s="146"/>
      <c r="S45" s="146"/>
      <c r="T45" s="146"/>
      <c r="U45" s="4" t="str">
        <f t="shared" si="1"/>
        <v>--</v>
      </c>
      <c r="V45" s="146"/>
      <c r="W45" s="146"/>
      <c r="X45" s="146"/>
      <c r="Y45" s="146"/>
    </row>
    <row r="46" spans="1:25" s="69" customFormat="1" ht="16.149999999999999" hidden="1" customHeight="1" thickBot="1" x14ac:dyDescent="0.25">
      <c r="A46" s="69" t="str">
        <f t="shared" si="0"/>
        <v>--</v>
      </c>
      <c r="B46" s="73"/>
      <c r="C46" s="74"/>
      <c r="D46" s="74"/>
      <c r="E46" s="75"/>
      <c r="F46" s="75"/>
      <c r="G46" s="76"/>
      <c r="H46" s="504"/>
      <c r="I46" s="440" t="str">
        <f>IF(J62=4,$H$64,IF(J57=3,$H$59,IF(J52=2,$H$54,IF(J47=1,$H$49,""))))</f>
        <v/>
      </c>
      <c r="J46" s="79" t="str">
        <f>IF(AND(I45&gt;3,I45&lt;4),IF(J63&lt;&gt;0,H63&amp;CHAR(10),"")&amp;IF(J64&lt;&gt;0,H64&amp;CHAR(10),"")&amp;IF(J65&lt;&gt;0,H65&amp;CHAR(10),"")&amp;IF(J66&lt;&gt;0,H66,""),IF(AND(I45&gt;2,I45&lt;3),IF(J58&lt;&gt;0,H58&amp;CHAR(10),"")&amp;IF(J59&lt;&gt;0,H59&amp;CHAR(10),"")&amp;IF(J60&lt;&gt;0,H60&amp;CHAR(10),"")&amp;IF(J61&lt;&gt;0,H61,""),IF(AND(I45&gt;1,I45&lt;2),IF(J53&lt;&gt;0,H53&amp;CHAR(10),"")&amp;IF(J54&lt;&gt;0,H54&amp;CHAR(10),"")&amp;IF(J55&lt;&gt;0,H55&amp;CHAR(10),"")&amp;IF(J56&lt;&gt;0,H56,""),IF(AND(I45&gt;0,I45&lt;1),IF(J48&lt;&gt;0,H48&amp;CHAR(10),"")&amp;IF(J49&lt;&gt;0,H49&amp;CHAR(10),"")&amp;IF(J50&lt;&gt;0,H50&amp;CHAR(10),"")&amp;IF(J51&lt;&gt;0,H51,""),""))))</f>
        <v/>
      </c>
      <c r="K46" s="440" t="str">
        <f>IF(L62=4,$H$64,IF(L57=3,$H$59,IF(L52=2,$H$54,IF(L47=1,$H$49,""))))</f>
        <v/>
      </c>
      <c r="L46" s="79" t="str">
        <f>IF(AND(K45&gt;3,K45&lt;4),IF(L63&lt;&gt;0,H63&amp;CHAR(10),"")&amp;IF(L64&lt;&gt;0,H64&amp;CHAR(10),"")&amp;IF(L65&lt;&gt;0,H65&amp;CHAR(10),"")&amp;IF(L66&lt;&gt;0,H66,""),IF(AND(K45&gt;2,K45&lt;3),IF(L58&lt;&gt;0,H58&amp;CHAR(10),"")&amp;IF(L59&lt;&gt;0,H59&amp;CHAR(10),"")&amp;IF(L60&lt;&gt;0,H60&amp;CHAR(10),"")&amp;IF(L61&lt;&gt;0,H61,""),IF(AND(K45&gt;1,K45&lt;2),IF(L53&lt;&gt;0,H53&amp;CHAR(10),"")&amp;IF(L54&lt;&gt;0,H54&amp;CHAR(10),"")&amp;IF(L55&lt;&gt;0,H55&amp;CHAR(10),"")&amp;IF(L56&lt;&gt;0,H56,""),IF(AND(K45&gt;0,K45&lt;1),IF(L48&lt;&gt;0,H48&amp;CHAR(10),"")&amp;IF(L49&lt;&gt;0,H49&amp;CHAR(10),"")&amp;IF(L50&lt;&gt;0,H50&amp;CHAR(10),"")&amp;IF(L51&lt;&gt;0,H51,""),""))))</f>
        <v/>
      </c>
      <c r="M46" s="440" t="str">
        <f>IF(N62=4,$H$64,IF(N57=3,$H$59,IF(N52=2,$H$54,IF(N47=1,$H$49,""))))</f>
        <v/>
      </c>
      <c r="N46" s="77" t="str">
        <f>IF(AND(M45&gt;3,M45&lt;4),IF(N63&lt;&gt;0,H63&amp;CHAR(10),"")&amp;IF(N64&lt;&gt;0,H64&amp;CHAR(10),"")&amp;IF(N65&lt;&gt;0,H65&amp;CHAR(10),"")&amp;IF(N66&lt;&gt;0,H66,""),IF(AND(M45&gt;2,M45&lt;3),IF(N58&lt;&gt;0,H58&amp;CHAR(10),"")&amp;IF(N59&lt;&gt;0,H59&amp;CHAR(10),"")&amp;IF(N60&lt;&gt;0,H60&amp;CHAR(10),"")&amp;IF(N61&lt;&gt;0,H61,""),IF(AND(M45&gt;1,M45&lt;2),IF(N53&lt;&gt;0,H53&amp;CHAR(10),"")&amp;IF(N54&lt;&gt;0,H54&amp;CHAR(10),"")&amp;IF(N55&lt;&gt;0,H55&amp;CHAR(10),"")&amp;IF(N56&lt;&gt;0,H56,""),IF(AND(M45&gt;0,M45&lt;1),IF(N48&lt;&gt;0,H48&amp;CHAR(10),"")&amp;IF(N49&lt;&gt;0,H49&amp;CHAR(10),"")&amp;IF(N50&lt;&gt;0,H50&amp;CHAR(10),"")&amp;IF(N51&lt;&gt;0,H51,""),""))))</f>
        <v/>
      </c>
      <c r="O46" s="271"/>
      <c r="P46" s="271" t="str">
        <f>IF(N62=4,F62,"")</f>
        <v/>
      </c>
      <c r="Q46" s="271"/>
      <c r="U46" s="4" t="str">
        <f t="shared" si="1"/>
        <v>--</v>
      </c>
    </row>
    <row r="47" spans="1:25" ht="43.9" hidden="1" customHeight="1" thickBot="1" x14ac:dyDescent="0.25">
      <c r="A47" s="69" t="str">
        <f t="shared" si="0"/>
        <v>--</v>
      </c>
      <c r="B47" s="80"/>
      <c r="C47" s="81" t="s">
        <v>63</v>
      </c>
      <c r="D47" s="81" t="s">
        <v>64</v>
      </c>
      <c r="E47" s="82">
        <v>0</v>
      </c>
      <c r="F47" s="82"/>
      <c r="G47" s="76" t="s">
        <v>85</v>
      </c>
      <c r="H47" s="490" t="s">
        <v>84</v>
      </c>
      <c r="I47" s="112" t="str">
        <f>IF(I45&lt;1,IF(J48=0,H48&amp;CHAR(10),"")&amp;IF(J49=0,H49&amp;CHAR(10),"")&amp;IF(J50=0,H50&amp;CHAR(10),"")&amp;IF(J51=0,H51,""),"")</f>
        <v xml:space="preserve">- Identifie quelques règles liées au travail et la formation.
- Identifie quelques règles liées à sa formation et son statut.
- Liste et explique les attendus liés à son statut de stagiaire de la formation professionnelle - ce que l'on fait, ce que l'on ne fait pas.
</v>
      </c>
      <c r="J47" s="441">
        <f>IF(SUM(J48:J51)&gt;0,E47+SUM(J48:J51),0)</f>
        <v>0</v>
      </c>
      <c r="K47" s="37" t="str">
        <f>IF(K45&lt;1,IF(L48=0,H48&amp;CHAR(10),"")&amp;IF(L49=0,H49&amp;CHAR(10),"")&amp;IF(L50=0,H50&amp;CHAR(10),"")&amp;IF(L51=0,H51,""),"")</f>
        <v xml:space="preserve">- Identifie quelques règles liées au travail et la formation.
- Identifie quelques règles liées à sa formation et son statut.
- Liste et explique les attendus liés à son statut de stagiaire de la formation professionnelle - ce que l'on fait, ce que l'on ne fait pas.
</v>
      </c>
      <c r="L47" s="441">
        <f>IF(SUM(L48:L51)&gt;0,E47+SUM(L48:L51),0)</f>
        <v>0</v>
      </c>
      <c r="M47" s="38" t="str">
        <f>IF(M45&lt;1,IF(N48=0,H48&amp;CHAR(10),"")&amp;IF(N49=0,H49&amp;CHAR(10),"")&amp;IF(N50=0,H50&amp;CHAR(10),"")&amp;IF(N51=0,H51,""),"")</f>
        <v xml:space="preserve">- Identifie quelques règles liées au travail et la formation.
- Identifie quelques règles liées à sa formation et son statut.
- Liste et explique les attendus liés à son statut de stagiaire de la formation professionnelle - ce que l'on fait, ce que l'on ne fait pas.
</v>
      </c>
      <c r="N47" s="376">
        <f>IF(SUM(N48:N51)&gt;0,E47+SUM(N48:N51),0)</f>
        <v>0</v>
      </c>
      <c r="O47" s="143"/>
      <c r="P47" s="143"/>
      <c r="Q47" s="143"/>
      <c r="U47" s="4" t="str">
        <f t="shared" si="1"/>
        <v>--</v>
      </c>
    </row>
    <row r="48" spans="1:25" ht="21.6" customHeight="1" x14ac:dyDescent="0.2">
      <c r="A48" s="69" t="str">
        <f t="shared" si="0"/>
        <v>2-1-1</v>
      </c>
      <c r="B48" s="593" t="s">
        <v>84</v>
      </c>
      <c r="C48" s="81"/>
      <c r="D48" s="81"/>
      <c r="E48" s="82">
        <f>1/COUNTA(H48:H51)</f>
        <v>0.33333333333333331</v>
      </c>
      <c r="F48" s="82">
        <f>E47+E48</f>
        <v>0.33333333333333331</v>
      </c>
      <c r="G48" s="76"/>
      <c r="H48" s="491" t="s">
        <v>86</v>
      </c>
      <c r="I48" s="40"/>
      <c r="J48" s="460">
        <f>IF(I48="Oui",E48,0)</f>
        <v>0</v>
      </c>
      <c r="K48" s="40"/>
      <c r="L48" s="460">
        <f>IF(K48="Oui",E48,0)</f>
        <v>0</v>
      </c>
      <c r="M48" s="40"/>
      <c r="N48" s="376">
        <f>IF(M48="Oui",E48,0)</f>
        <v>0</v>
      </c>
      <c r="O48" s="591"/>
      <c r="P48" s="591"/>
      <c r="Q48" s="591"/>
      <c r="R48" s="54">
        <v>2</v>
      </c>
      <c r="S48" s="54" t="str">
        <f t="shared" ref="S48:S63" si="3">MID(B48,8,1)</f>
        <v>1</v>
      </c>
      <c r="T48" s="54">
        <v>1</v>
      </c>
      <c r="U48" s="4" t="str">
        <f t="shared" si="1"/>
        <v>2-1-1</v>
      </c>
    </row>
    <row r="49" spans="1:21" ht="19.149999999999999" customHeight="1" x14ac:dyDescent="0.2">
      <c r="A49" s="69" t="str">
        <f t="shared" si="0"/>
        <v>2-1-2</v>
      </c>
      <c r="B49" s="594"/>
      <c r="C49" s="81"/>
      <c r="D49" s="81"/>
      <c r="E49" s="82">
        <f>1/COUNTA(H48:H51)</f>
        <v>0.33333333333333331</v>
      </c>
      <c r="F49" s="82">
        <f>E47+E49</f>
        <v>0.33333333333333331</v>
      </c>
      <c r="G49" s="76"/>
      <c r="H49" s="505" t="s">
        <v>279</v>
      </c>
      <c r="I49" s="35"/>
      <c r="J49" s="461">
        <f>IF(I49="Oui",E49,0)</f>
        <v>0</v>
      </c>
      <c r="K49" s="35"/>
      <c r="L49" s="461">
        <f>IF(K49="Oui",E49,0)</f>
        <v>0</v>
      </c>
      <c r="M49" s="35"/>
      <c r="N49" s="376">
        <f>IF(M49="Oui",E49,0)</f>
        <v>0</v>
      </c>
      <c r="O49" s="591"/>
      <c r="P49" s="591"/>
      <c r="Q49" s="591"/>
      <c r="R49" s="54">
        <v>2</v>
      </c>
      <c r="S49" s="54">
        <v>1</v>
      </c>
      <c r="T49" s="54">
        <v>2</v>
      </c>
      <c r="U49" s="4" t="str">
        <f t="shared" si="1"/>
        <v>2-1-2</v>
      </c>
    </row>
    <row r="50" spans="1:21" ht="28.5" customHeight="1" thickBot="1" x14ac:dyDescent="0.25">
      <c r="A50" s="69" t="str">
        <f t="shared" si="0"/>
        <v>2-1-3</v>
      </c>
      <c r="B50" s="594"/>
      <c r="C50" s="81"/>
      <c r="D50" s="81"/>
      <c r="E50" s="82">
        <f>1/COUNTA(H48:H51)</f>
        <v>0.33333333333333331</v>
      </c>
      <c r="F50" s="82">
        <f>E47+E50</f>
        <v>0.33333333333333331</v>
      </c>
      <c r="G50" s="76"/>
      <c r="H50" s="499" t="s">
        <v>310</v>
      </c>
      <c r="I50" s="36"/>
      <c r="J50" s="462">
        <f>IF(I50="Oui",E50,0)</f>
        <v>0</v>
      </c>
      <c r="K50" s="36"/>
      <c r="L50" s="462">
        <f>IF(K50="Oui",E50,0)</f>
        <v>0</v>
      </c>
      <c r="M50" s="36"/>
      <c r="N50" s="376">
        <f>IF(M50="Oui",E50,0)</f>
        <v>0</v>
      </c>
      <c r="O50" s="591"/>
      <c r="P50" s="591"/>
      <c r="Q50" s="591"/>
      <c r="R50" s="54">
        <v>2</v>
      </c>
      <c r="S50" s="54">
        <v>1</v>
      </c>
      <c r="T50" s="54">
        <v>3</v>
      </c>
      <c r="U50" s="4" t="str">
        <f t="shared" si="1"/>
        <v>2-1-3</v>
      </c>
    </row>
    <row r="51" spans="1:21" ht="15.75" hidden="1" customHeight="1" thickBot="1" x14ac:dyDescent="0.25">
      <c r="A51" s="69" t="str">
        <f t="shared" si="0"/>
        <v>2--4</v>
      </c>
      <c r="B51" s="594"/>
      <c r="C51" s="81"/>
      <c r="D51" s="81"/>
      <c r="E51" s="82">
        <f>1/COUNTA(H48:H51)</f>
        <v>0.33333333333333331</v>
      </c>
      <c r="F51" s="82">
        <f>E47+E51</f>
        <v>0.33333333333333331</v>
      </c>
      <c r="G51" s="76"/>
      <c r="H51" s="506"/>
      <c r="I51" s="41"/>
      <c r="J51" s="463">
        <f>IF(I51="Oui",E51,0)</f>
        <v>0</v>
      </c>
      <c r="K51" s="41"/>
      <c r="L51" s="463">
        <f>IF(K51="Oui",E51,0)</f>
        <v>0</v>
      </c>
      <c r="M51" s="41"/>
      <c r="N51" s="376">
        <f>IF(M51="Oui",E51,0)</f>
        <v>0</v>
      </c>
      <c r="O51" s="591"/>
      <c r="P51" s="591"/>
      <c r="Q51" s="591"/>
      <c r="R51" s="54">
        <v>2</v>
      </c>
      <c r="S51" s="54" t="str">
        <f t="shared" si="3"/>
        <v/>
      </c>
      <c r="T51" s="54">
        <f>T50+1</f>
        <v>4</v>
      </c>
      <c r="U51" s="4" t="str">
        <f t="shared" si="1"/>
        <v>2--4</v>
      </c>
    </row>
    <row r="52" spans="1:21" ht="15.75" hidden="1" customHeight="1" thickBot="1" x14ac:dyDescent="0.25">
      <c r="A52" s="69" t="str">
        <f t="shared" si="0"/>
        <v>2--5</v>
      </c>
      <c r="B52" s="83"/>
      <c r="C52" s="81" t="s">
        <v>63</v>
      </c>
      <c r="D52" s="81" t="s">
        <v>67</v>
      </c>
      <c r="E52" s="82">
        <v>1</v>
      </c>
      <c r="F52" s="82"/>
      <c r="G52" s="76" t="s">
        <v>88</v>
      </c>
      <c r="H52" s="496" t="s">
        <v>87</v>
      </c>
      <c r="I52" s="221" t="str">
        <f>IF(I45&lt;2,IF(J53=0,H53&amp;CHAR(10),"")&amp;IF(J54=0,H54&amp;CHAR(10),"")&amp;IF(J55=0,H55&amp;CHAR(10),"")&amp;IF(J56=0,H56,""),"")</f>
        <v xml:space="preserve">- Comprend et applique les attendus liés à la formation et à son statut.
- Explique, est ouvert-e aux fonctionnements relationnels implicites, aux codes vestimentaires, en particulier au sein de la vie de groupe, en formation et/ou en stage.
</v>
      </c>
      <c r="J52" s="441">
        <f>IF(SUM(J53:J56)&gt;0,E52+SUM(J53:J56),0)</f>
        <v>0</v>
      </c>
      <c r="K52" s="115" t="str">
        <f>IF(K45&lt;2,IF(L53=0,H53&amp;CHAR(10),"")&amp;IF(L54=0,H54&amp;CHAR(10),"")&amp;IF(L55=0,H55&amp;CHAR(10),"")&amp;IF(L56=0,H56,""),"")</f>
        <v xml:space="preserve">- Comprend et applique les attendus liés à la formation et à son statut.
- Explique, est ouvert-e aux fonctionnements relationnels implicites, aux codes vestimentaires, en particulier au sein de la vie de groupe, en formation et/ou en stage.
</v>
      </c>
      <c r="L52" s="441">
        <f>IF(SUM(L53:L56)&gt;0,E52+SUM(L53:L56),0)</f>
        <v>0</v>
      </c>
      <c r="M52" s="116" t="str">
        <f>IF(M45&lt;2,IF(N53=0,H53&amp;CHAR(10),"")&amp;IF(N54=0,H54&amp;CHAR(10),"")&amp;IF(N55=0,H55&amp;CHAR(10),"")&amp;IF(N56=0,H56,""),"")</f>
        <v xml:space="preserve">- Comprend et applique les attendus liés à la formation et à son statut.
- Explique, est ouvert-e aux fonctionnements relationnels implicites, aux codes vestimentaires, en particulier au sein de la vie de groupe, en formation et/ou en stage.
</v>
      </c>
      <c r="N52" s="376">
        <f>IF(SUM(N53:N56)&gt;0,E52+SUM(N53:N56),0)</f>
        <v>0</v>
      </c>
      <c r="O52" s="591"/>
      <c r="P52" s="591"/>
      <c r="Q52" s="591"/>
      <c r="R52" s="54">
        <v>2</v>
      </c>
      <c r="S52" s="54" t="str">
        <f t="shared" si="3"/>
        <v/>
      </c>
      <c r="T52" s="54">
        <f>T51+1</f>
        <v>5</v>
      </c>
      <c r="U52" s="4" t="str">
        <f t="shared" si="1"/>
        <v>2--5</v>
      </c>
    </row>
    <row r="53" spans="1:21" ht="17.45" customHeight="1" x14ac:dyDescent="0.2">
      <c r="A53" s="69" t="str">
        <f t="shared" si="0"/>
        <v>2-2-1</v>
      </c>
      <c r="B53" s="595" t="s">
        <v>87</v>
      </c>
      <c r="C53" s="81"/>
      <c r="D53" s="81"/>
      <c r="E53" s="82">
        <f>1/COUNTA(H53:H56)</f>
        <v>0.5</v>
      </c>
      <c r="F53" s="82">
        <f>E52+E53</f>
        <v>1.5</v>
      </c>
      <c r="G53" s="76"/>
      <c r="H53" s="491" t="s">
        <v>89</v>
      </c>
      <c r="I53" s="40"/>
      <c r="J53" s="460">
        <f>IF(I53="Oui",E53,0)</f>
        <v>0</v>
      </c>
      <c r="K53" s="40"/>
      <c r="L53" s="460">
        <f>IF(K53="Oui",E53,0)</f>
        <v>0</v>
      </c>
      <c r="M53" s="40"/>
      <c r="N53" s="376">
        <f>IF(M53="Oui",E53,0)</f>
        <v>0</v>
      </c>
      <c r="O53" s="591"/>
      <c r="P53" s="591"/>
      <c r="Q53" s="591"/>
      <c r="R53" s="54">
        <v>2</v>
      </c>
      <c r="S53" s="54" t="str">
        <f t="shared" si="3"/>
        <v>2</v>
      </c>
      <c r="T53" s="54">
        <v>1</v>
      </c>
      <c r="U53" s="4" t="str">
        <f t="shared" si="1"/>
        <v>2-2-1</v>
      </c>
    </row>
    <row r="54" spans="1:21" ht="30.75" customHeight="1" thickBot="1" x14ac:dyDescent="0.25">
      <c r="A54" s="69" t="str">
        <f t="shared" si="0"/>
        <v>2-2-2</v>
      </c>
      <c r="B54" s="596"/>
      <c r="C54" s="81"/>
      <c r="D54" s="81"/>
      <c r="E54" s="82">
        <f>1/COUNTA(H53:H56)</f>
        <v>0.5</v>
      </c>
      <c r="F54" s="82">
        <f>E52+E54</f>
        <v>1.5</v>
      </c>
      <c r="G54" s="76"/>
      <c r="H54" s="499" t="s">
        <v>90</v>
      </c>
      <c r="I54" s="36"/>
      <c r="J54" s="462">
        <f>IF(I54="Oui",E54,0)</f>
        <v>0</v>
      </c>
      <c r="K54" s="36"/>
      <c r="L54" s="462">
        <f>IF(K54="Oui",E54,0)</f>
        <v>0</v>
      </c>
      <c r="M54" s="36"/>
      <c r="N54" s="376">
        <f>IF(M54="Oui",E54,0)</f>
        <v>0</v>
      </c>
      <c r="O54" s="591"/>
      <c r="P54" s="591"/>
      <c r="Q54" s="591"/>
      <c r="R54" s="54">
        <v>2</v>
      </c>
      <c r="S54" s="54">
        <v>2</v>
      </c>
      <c r="T54" s="54">
        <v>2</v>
      </c>
      <c r="U54" s="4" t="str">
        <f t="shared" si="1"/>
        <v>2-2-2</v>
      </c>
    </row>
    <row r="55" spans="1:21" ht="15.75" hidden="1" customHeight="1" x14ac:dyDescent="0.2">
      <c r="A55" s="69" t="str">
        <f t="shared" si="0"/>
        <v>2--3</v>
      </c>
      <c r="B55" s="596"/>
      <c r="C55" s="81"/>
      <c r="D55" s="81"/>
      <c r="E55" s="82">
        <f>1/COUNTA(H53:H56)</f>
        <v>0.5</v>
      </c>
      <c r="F55" s="82">
        <f>E52+E55</f>
        <v>1.5</v>
      </c>
      <c r="G55" s="76"/>
      <c r="H55" s="507"/>
      <c r="I55" s="39"/>
      <c r="J55" s="464">
        <f>IF(I55="Oui",E55,0)</f>
        <v>0</v>
      </c>
      <c r="K55" s="39"/>
      <c r="L55" s="464">
        <f>IF(K55="Oui",E55,0)</f>
        <v>0</v>
      </c>
      <c r="M55" s="39"/>
      <c r="N55" s="376">
        <f>IF(M55="Oui",E55,0)</f>
        <v>0</v>
      </c>
      <c r="O55" s="591"/>
      <c r="P55" s="591"/>
      <c r="Q55" s="591"/>
      <c r="R55" s="54">
        <v>2</v>
      </c>
      <c r="S55" s="54" t="str">
        <f t="shared" si="3"/>
        <v/>
      </c>
      <c r="T55" s="54">
        <f>T54+1</f>
        <v>3</v>
      </c>
      <c r="U55" s="4" t="str">
        <f t="shared" si="1"/>
        <v>2--3</v>
      </c>
    </row>
    <row r="56" spans="1:21" ht="15.75" hidden="1" customHeight="1" thickBot="1" x14ac:dyDescent="0.25">
      <c r="A56" s="69" t="str">
        <f t="shared" si="0"/>
        <v>2--4</v>
      </c>
      <c r="B56" s="596"/>
      <c r="C56" s="81"/>
      <c r="D56" s="81"/>
      <c r="E56" s="82">
        <f>1/COUNTA(H53:H56)</f>
        <v>0.5</v>
      </c>
      <c r="F56" s="82">
        <f>E52+E56</f>
        <v>1.5</v>
      </c>
      <c r="G56" s="76"/>
      <c r="H56" s="508"/>
      <c r="I56" s="36"/>
      <c r="J56" s="462">
        <f>IF(I56="Oui",E56,0)</f>
        <v>0</v>
      </c>
      <c r="K56" s="36"/>
      <c r="L56" s="462">
        <f>IF(K56="Oui",E56,0)</f>
        <v>0</v>
      </c>
      <c r="M56" s="36"/>
      <c r="N56" s="376">
        <f>IF(M56="Oui",E56,0)</f>
        <v>0</v>
      </c>
      <c r="O56" s="591"/>
      <c r="P56" s="591"/>
      <c r="Q56" s="591"/>
      <c r="R56" s="54">
        <v>2</v>
      </c>
      <c r="S56" s="54" t="str">
        <f t="shared" si="3"/>
        <v/>
      </c>
      <c r="T56" s="54">
        <f>T55+1</f>
        <v>4</v>
      </c>
      <c r="U56" s="4" t="str">
        <f t="shared" si="1"/>
        <v>2--4</v>
      </c>
    </row>
    <row r="57" spans="1:21" ht="157.5" hidden="1" customHeight="1" thickBot="1" x14ac:dyDescent="0.25">
      <c r="A57" s="69" t="str">
        <f t="shared" si="0"/>
        <v>2--5</v>
      </c>
      <c r="B57" s="83"/>
      <c r="C57" s="81" t="s">
        <v>63</v>
      </c>
      <c r="D57" s="81" t="s">
        <v>69</v>
      </c>
      <c r="E57" s="82">
        <v>2</v>
      </c>
      <c r="F57" s="82"/>
      <c r="G57" s="76" t="s">
        <v>92</v>
      </c>
      <c r="H57" s="496" t="s">
        <v>91</v>
      </c>
      <c r="I57" s="221" t="str">
        <f>IF(I45&lt;3,IF(J58=0,H58&amp;CHAR(10),"")&amp;IF(J59=0,H59&amp;CHAR(10),"")&amp;IF(J60=0,H60&amp;CHAR(10),"")&amp;IF(J61=0,H61,""),"")</f>
        <v xml:space="preserve">- Observe les modes de fonctionnement dans un cadre donné avant d'agir et les explicite.
- Adapte ses façons d’intervenir selon les règlements et les codes de la situation socio-professionnelle rencontrée.
</v>
      </c>
      <c r="J57" s="441">
        <f>IF(SUM(J58:J61)&gt;0,E57+SUM(J58:J61),0)</f>
        <v>0</v>
      </c>
      <c r="K57" s="115" t="str">
        <f>IF(K45&lt;3,IF(L58=0,H58&amp;CHAR(10),"")&amp;IF(L59=0,H59&amp;CHAR(10),"")&amp;IF(L60=0,H60&amp;CHAR(10),"")&amp;IF(L61=0,H61,""),"")</f>
        <v xml:space="preserve">- Observe les modes de fonctionnement dans un cadre donné avant d'agir et les explicite.
- Adapte ses façons d’intervenir selon les règlements et les codes de la situation socio-professionnelle rencontrée.
</v>
      </c>
      <c r="L57" s="469">
        <f>IF(SUM(L58:L61)&gt;0,E57+SUM(L58:L61),0)</f>
        <v>0</v>
      </c>
      <c r="M57" s="117" t="str">
        <f>IF(M45&lt;3,IF(N58=0,H58&amp;CHAR(10),"")&amp;IF(N59=0,H59&amp;CHAR(10),"")&amp;IF(N60=0,H60&amp;CHAR(10),"")&amp;IF(N61=0,H61,""),"")</f>
        <v xml:space="preserve">- Observe les modes de fonctionnement dans un cadre donné avant d'agir et les explicite.
- Adapte ses façons d’intervenir selon les règlements et les codes de la situation socio-professionnelle rencontrée.
</v>
      </c>
      <c r="N57" s="376">
        <f>IF(SUM(N58:N61)&gt;0,E57+SUM(N58:N61),0)</f>
        <v>0</v>
      </c>
      <c r="O57" s="591"/>
      <c r="P57" s="591"/>
      <c r="Q57" s="591"/>
      <c r="R57" s="54">
        <v>2</v>
      </c>
      <c r="S57" s="54" t="str">
        <f t="shared" si="3"/>
        <v/>
      </c>
      <c r="T57" s="54">
        <f>T56+1</f>
        <v>5</v>
      </c>
      <c r="U57" s="4" t="str">
        <f t="shared" si="1"/>
        <v>2--5</v>
      </c>
    </row>
    <row r="58" spans="1:21" ht="21" customHeight="1" x14ac:dyDescent="0.2">
      <c r="A58" s="69" t="str">
        <f t="shared" si="0"/>
        <v>2-3-1</v>
      </c>
      <c r="B58" s="595" t="s">
        <v>91</v>
      </c>
      <c r="C58" s="81"/>
      <c r="D58" s="81"/>
      <c r="E58" s="82">
        <f>1/COUNTA(H58:H61)</f>
        <v>0.5</v>
      </c>
      <c r="F58" s="82">
        <f>E57+E58</f>
        <v>2.5</v>
      </c>
      <c r="G58" s="76"/>
      <c r="H58" s="396" t="s">
        <v>311</v>
      </c>
      <c r="I58" s="40"/>
      <c r="J58" s="460">
        <f>IF(I58="Oui",E58,0)</f>
        <v>0</v>
      </c>
      <c r="K58" s="40"/>
      <c r="L58" s="460">
        <f>IF(K58="Oui",E58,0)</f>
        <v>0</v>
      </c>
      <c r="M58" s="40"/>
      <c r="N58" s="376">
        <f>IF(M58="Oui",E58,0)</f>
        <v>0</v>
      </c>
      <c r="O58" s="591"/>
      <c r="P58" s="591"/>
      <c r="Q58" s="591"/>
      <c r="R58" s="54">
        <v>2</v>
      </c>
      <c r="S58" s="54" t="str">
        <f t="shared" si="3"/>
        <v>3</v>
      </c>
      <c r="T58" s="54">
        <v>1</v>
      </c>
      <c r="U58" s="4" t="str">
        <f t="shared" si="1"/>
        <v>2-3-1</v>
      </c>
    </row>
    <row r="59" spans="1:21" ht="33.6" customHeight="1" thickBot="1" x14ac:dyDescent="0.25">
      <c r="A59" s="69" t="str">
        <f t="shared" si="0"/>
        <v>2-3-2</v>
      </c>
      <c r="B59" s="596"/>
      <c r="C59" s="81"/>
      <c r="D59" s="81"/>
      <c r="E59" s="82">
        <f>1/COUNTA(H58:H61)</f>
        <v>0.5</v>
      </c>
      <c r="F59" s="82">
        <f>E57+E59</f>
        <v>2.5</v>
      </c>
      <c r="G59" s="76"/>
      <c r="H59" s="308" t="s">
        <v>93</v>
      </c>
      <c r="I59" s="36"/>
      <c r="J59" s="462">
        <f>IF(I59="Oui",E59,0)</f>
        <v>0</v>
      </c>
      <c r="K59" s="36"/>
      <c r="L59" s="462">
        <f>IF(K59="Oui",E59,0)</f>
        <v>0</v>
      </c>
      <c r="M59" s="36"/>
      <c r="N59" s="376">
        <f>IF(M59="Oui",E59,0)</f>
        <v>0</v>
      </c>
      <c r="O59" s="591"/>
      <c r="P59" s="591"/>
      <c r="Q59" s="591"/>
      <c r="R59" s="54">
        <v>2</v>
      </c>
      <c r="S59" s="54">
        <v>3</v>
      </c>
      <c r="T59" s="54">
        <v>2</v>
      </c>
      <c r="U59" s="4" t="str">
        <f t="shared" si="1"/>
        <v>2-3-2</v>
      </c>
    </row>
    <row r="60" spans="1:21" ht="15.75" hidden="1" customHeight="1" x14ac:dyDescent="0.2">
      <c r="A60" s="69" t="str">
        <f t="shared" si="0"/>
        <v>2--3</v>
      </c>
      <c r="B60" s="596"/>
      <c r="C60" s="81"/>
      <c r="D60" s="81"/>
      <c r="E60" s="82">
        <f>1/COUNTA(H58:H61)</f>
        <v>0.5</v>
      </c>
      <c r="F60" s="82">
        <f>E57+E60</f>
        <v>2.5</v>
      </c>
      <c r="G60" s="76"/>
      <c r="H60" s="494"/>
      <c r="I60" s="39"/>
      <c r="J60" s="464">
        <f>IF(I60="Oui",E60,0)</f>
        <v>0</v>
      </c>
      <c r="K60" s="39"/>
      <c r="L60" s="464">
        <f>IF(K60="Oui",E60,0)</f>
        <v>0</v>
      </c>
      <c r="M60" s="39"/>
      <c r="N60" s="376">
        <f>IF(M60="Oui",E60,0)</f>
        <v>0</v>
      </c>
      <c r="O60" s="591"/>
      <c r="P60" s="591"/>
      <c r="Q60" s="591"/>
      <c r="R60" s="54">
        <v>2</v>
      </c>
      <c r="S60" s="54" t="str">
        <f t="shared" si="3"/>
        <v/>
      </c>
      <c r="T60" s="54">
        <f>T59+1</f>
        <v>3</v>
      </c>
      <c r="U60" s="4" t="str">
        <f t="shared" si="1"/>
        <v>2--3</v>
      </c>
    </row>
    <row r="61" spans="1:21" ht="15.75" hidden="1" customHeight="1" thickBot="1" x14ac:dyDescent="0.25">
      <c r="A61" s="69" t="str">
        <f t="shared" si="0"/>
        <v>2--4</v>
      </c>
      <c r="B61" s="596"/>
      <c r="C61" s="81"/>
      <c r="D61" s="81"/>
      <c r="E61" s="82">
        <f>1/COUNTA(H58:H61)</f>
        <v>0.5</v>
      </c>
      <c r="F61" s="82">
        <f>E57+E61</f>
        <v>2.5</v>
      </c>
      <c r="G61" s="76"/>
      <c r="H61" s="495"/>
      <c r="I61" s="36"/>
      <c r="J61" s="462">
        <f>IF(I61="Oui",E61,0)</f>
        <v>0</v>
      </c>
      <c r="K61" s="36"/>
      <c r="L61" s="462">
        <f>IF(K61="Oui",E61,0)</f>
        <v>0</v>
      </c>
      <c r="M61" s="36"/>
      <c r="N61" s="376">
        <f>IF(M61="Oui",E61,0)</f>
        <v>0</v>
      </c>
      <c r="O61" s="591"/>
      <c r="P61" s="591"/>
      <c r="Q61" s="591"/>
      <c r="R61" s="54">
        <v>2</v>
      </c>
      <c r="S61" s="54" t="str">
        <f t="shared" si="3"/>
        <v/>
      </c>
      <c r="T61" s="54">
        <f>T60+1</f>
        <v>4</v>
      </c>
      <c r="U61" s="4" t="str">
        <f t="shared" si="1"/>
        <v>2--4</v>
      </c>
    </row>
    <row r="62" spans="1:21" ht="117.75" hidden="1" customHeight="1" thickBot="1" x14ac:dyDescent="0.25">
      <c r="A62" s="69" t="str">
        <f t="shared" si="0"/>
        <v>2--5</v>
      </c>
      <c r="B62" s="83"/>
      <c r="C62" s="81" t="s">
        <v>63</v>
      </c>
      <c r="D62" s="81" t="s">
        <v>72</v>
      </c>
      <c r="E62" s="82">
        <v>3</v>
      </c>
      <c r="F62" s="82"/>
      <c r="G62" s="76" t="s">
        <v>94</v>
      </c>
      <c r="H62" s="496" t="s">
        <v>218</v>
      </c>
      <c r="I62" s="221" t="str">
        <f>IF(AND(I45&gt;3,I45&lt;4),IF(J63=0,H63&amp;CHAR(10),"")&amp;IF(J64=0,H64&amp;CHAR(10),"")&amp;IF(J65=0,H65&amp;CHAR(10),"")&amp;IF(J66=0,H66),H63&amp;CHAR(10)&amp;H64&amp;CHAR(10)&amp;H65&amp;CHAR(10)&amp;H66)</f>
        <v xml:space="preserve">- Explique les règles et les codes d’un contexte donné à des personnes qui ne le connaissent pas.
- Parle des codes sans faire appel à sa situation personnelle (Capacité à se décentrer).
</v>
      </c>
      <c r="J62" s="441">
        <f>IF(SUM(J63:J66)&gt;0,E62+SUM(J63:J66),0)</f>
        <v>0</v>
      </c>
      <c r="K62" s="115" t="str">
        <f>IF(AND(K45&gt;3,K45&lt;4),IF(L63=0,H63&amp;CHAR(10),"")&amp;IF(L64=0,H64&amp;CHAR(10),"")&amp;IF(L65=0,H65&amp;CHAR(10),"")&amp;IF(L66=0,H66),H63&amp;CHAR(10)&amp;H64&amp;CHAR(10)&amp;H65&amp;CHAR(10)&amp;H66)</f>
        <v xml:space="preserve">- Explique les règles et les codes d’un contexte donné à des personnes qui ne le connaissent pas.
- Parle des codes sans faire appel à sa situation personnelle (Capacité à se décentrer).
</v>
      </c>
      <c r="L62" s="469">
        <f>IF(SUM(L63:L66)&gt;0,E62+SUM(L63:L66),0)</f>
        <v>0</v>
      </c>
      <c r="M62" s="117" t="str">
        <f>IF(AND(M45&gt;3,M45&lt;4),IF(N63=0,H63&amp;CHAR(10),"")&amp;IF(N64=0,H64&amp;CHAR(10),"")&amp;IF(N65=0,H65&amp;CHAR(10),"")&amp;IF(N66=0,H66),H63&amp;CHAR(10)&amp;H64&amp;CHAR(10)&amp;H65&amp;CHAR(10)&amp;H66)</f>
        <v xml:space="preserve">- Explique les règles et les codes d’un contexte donné à des personnes qui ne le connaissent pas.
- Parle des codes sans faire appel à sa situation personnelle (Capacité à se décentrer).
</v>
      </c>
      <c r="N62" s="376">
        <f>IF(SUM(N63:N66)&gt;0,E62+SUM(N63:N66),0)</f>
        <v>0</v>
      </c>
      <c r="O62" s="591"/>
      <c r="P62" s="591"/>
      <c r="Q62" s="591"/>
      <c r="R62" s="54">
        <v>2</v>
      </c>
      <c r="S62" s="54" t="str">
        <f t="shared" si="3"/>
        <v/>
      </c>
      <c r="T62" s="54">
        <f>T61+1</f>
        <v>5</v>
      </c>
      <c r="U62" s="4" t="str">
        <f t="shared" si="1"/>
        <v>2--5</v>
      </c>
    </row>
    <row r="63" spans="1:21" ht="19.5" customHeight="1" x14ac:dyDescent="0.2">
      <c r="A63" s="69" t="str">
        <f t="shared" si="0"/>
        <v>2-4-1</v>
      </c>
      <c r="B63" s="595" t="s">
        <v>218</v>
      </c>
      <c r="C63" s="85"/>
      <c r="D63" s="85"/>
      <c r="E63" s="86">
        <f>1/COUNTA(H63:H66)</f>
        <v>0.5</v>
      </c>
      <c r="F63" s="86">
        <f>E62+E63</f>
        <v>3.5</v>
      </c>
      <c r="G63" s="87"/>
      <c r="H63" s="501" t="s">
        <v>23</v>
      </c>
      <c r="I63" s="40"/>
      <c r="J63" s="460">
        <f>IF(I63="Oui",E63,0)</f>
        <v>0</v>
      </c>
      <c r="K63" s="40"/>
      <c r="L63" s="460">
        <f>IF(K63="Oui",E63,0)</f>
        <v>0</v>
      </c>
      <c r="M63" s="40"/>
      <c r="N63" s="376">
        <f>IF(M63="Oui",E63,0)</f>
        <v>0</v>
      </c>
      <c r="O63" s="591"/>
      <c r="P63" s="591"/>
      <c r="Q63" s="591"/>
      <c r="R63" s="54">
        <v>2</v>
      </c>
      <c r="S63" s="54" t="str">
        <f t="shared" si="3"/>
        <v>4</v>
      </c>
      <c r="T63" s="54">
        <v>1</v>
      </c>
      <c r="U63" s="4" t="str">
        <f t="shared" si="1"/>
        <v>2-4-1</v>
      </c>
    </row>
    <row r="64" spans="1:21" ht="32.450000000000003" customHeight="1" thickBot="1" x14ac:dyDescent="0.25">
      <c r="A64" s="69" t="str">
        <f t="shared" si="0"/>
        <v>2-4-2</v>
      </c>
      <c r="B64" s="599"/>
      <c r="C64" s="81"/>
      <c r="D64" s="81"/>
      <c r="E64" s="82">
        <f>1/COUNTA(H63:H66)</f>
        <v>0.5</v>
      </c>
      <c r="F64" s="82">
        <f>E62+E64</f>
        <v>3.5</v>
      </c>
      <c r="G64" s="76"/>
      <c r="H64" s="503" t="s">
        <v>95</v>
      </c>
      <c r="I64" s="35"/>
      <c r="J64" s="461">
        <f>IF(I64="Oui",E64,0)</f>
        <v>0</v>
      </c>
      <c r="K64" s="35"/>
      <c r="L64" s="461">
        <f>IF(K64="Oui",E64,0)</f>
        <v>0</v>
      </c>
      <c r="M64" s="35"/>
      <c r="N64" s="376">
        <f>IF(M64="Oui",E64,0)</f>
        <v>0</v>
      </c>
      <c r="O64" s="591"/>
      <c r="P64" s="591"/>
      <c r="Q64" s="591"/>
      <c r="R64" s="54">
        <v>2</v>
      </c>
      <c r="S64" s="54">
        <v>4</v>
      </c>
      <c r="T64" s="54">
        <v>2</v>
      </c>
      <c r="U64" s="4" t="str">
        <f t="shared" si="1"/>
        <v>2-4-2</v>
      </c>
    </row>
    <row r="65" spans="1:23" ht="14.45" hidden="1" customHeight="1" x14ac:dyDescent="0.2">
      <c r="A65" s="69" t="str">
        <f t="shared" si="0"/>
        <v>--</v>
      </c>
      <c r="B65" s="482"/>
      <c r="C65" s="81"/>
      <c r="D65" s="81"/>
      <c r="E65" s="82">
        <f>1/COUNTA(H63:H66)</f>
        <v>0.5</v>
      </c>
      <c r="F65" s="82">
        <f>E62+E65</f>
        <v>3.5</v>
      </c>
      <c r="G65" s="76"/>
      <c r="H65" s="284"/>
      <c r="I65" s="481"/>
      <c r="J65" s="367">
        <f>IF(I65="Oui",E65,0)</f>
        <v>0</v>
      </c>
      <c r="K65" s="43"/>
      <c r="L65" s="367">
        <f>IF(K65="Oui",E65,0)</f>
        <v>0</v>
      </c>
      <c r="M65" s="43"/>
      <c r="N65" s="376">
        <f>IF(M65="Oui",E65,0)</f>
        <v>0</v>
      </c>
      <c r="O65" s="146"/>
      <c r="P65" s="146"/>
      <c r="Q65" s="146"/>
      <c r="U65" s="4" t="str">
        <f t="shared" si="1"/>
        <v>--</v>
      </c>
    </row>
    <row r="66" spans="1:23" ht="1.1499999999999999" hidden="1" customHeight="1" thickBot="1" x14ac:dyDescent="0.25">
      <c r="A66" s="69" t="str">
        <f t="shared" si="0"/>
        <v>--</v>
      </c>
      <c r="B66" s="482"/>
      <c r="C66" s="81"/>
      <c r="D66" s="81"/>
      <c r="E66" s="82">
        <f>1/COUNTA(H63:H66)</f>
        <v>0.5</v>
      </c>
      <c r="F66" s="82">
        <f>E62+E66</f>
        <v>3.5</v>
      </c>
      <c r="G66" s="76"/>
      <c r="H66" s="474"/>
      <c r="I66" s="473"/>
      <c r="J66" s="368">
        <f>IF(I66="Oui",E66,0)</f>
        <v>0</v>
      </c>
      <c r="K66" s="44"/>
      <c r="L66" s="368">
        <f>IF(K66="Oui",E66,0)</f>
        <v>0</v>
      </c>
      <c r="M66" s="44"/>
      <c r="N66" s="376">
        <f>IF(M66="Oui",E66,0)</f>
        <v>0</v>
      </c>
      <c r="O66" s="146"/>
      <c r="P66" s="146"/>
      <c r="Q66" s="146"/>
      <c r="U66" s="4" t="str">
        <f t="shared" si="1"/>
        <v>--</v>
      </c>
    </row>
    <row r="67" spans="1:23" ht="43.15" customHeight="1" thickBot="1" x14ac:dyDescent="0.25">
      <c r="A67" s="69" t="str">
        <f t="shared" si="0"/>
        <v>--</v>
      </c>
      <c r="H67" s="283"/>
      <c r="I67" s="173" t="s">
        <v>378</v>
      </c>
      <c r="J67" s="364"/>
      <c r="K67" s="174" t="s">
        <v>387</v>
      </c>
      <c r="M67" s="175" t="s">
        <v>390</v>
      </c>
      <c r="O67" s="146"/>
      <c r="P67" s="146"/>
      <c r="Q67" s="146"/>
      <c r="U67" s="4" t="str">
        <f t="shared" si="1"/>
        <v>--</v>
      </c>
    </row>
    <row r="68" spans="1:23" ht="150" customHeight="1" thickBot="1" x14ac:dyDescent="0.25">
      <c r="A68" s="69" t="str">
        <f t="shared" si="0"/>
        <v>--</v>
      </c>
      <c r="H68" s="283"/>
      <c r="I68" s="275"/>
      <c r="J68" s="364"/>
      <c r="K68" s="275"/>
      <c r="M68" s="275"/>
      <c r="O68" s="146"/>
      <c r="P68" s="146"/>
      <c r="Q68" s="146"/>
      <c r="U68" s="4" t="str">
        <f t="shared" si="1"/>
        <v>--</v>
      </c>
    </row>
    <row r="69" spans="1:23" ht="15" x14ac:dyDescent="0.2">
      <c r="A69" s="69" t="str">
        <f t="shared" si="0"/>
        <v>--</v>
      </c>
      <c r="H69" s="283"/>
      <c r="J69" s="364"/>
      <c r="O69" s="146"/>
      <c r="P69" s="146"/>
      <c r="Q69" s="146"/>
      <c r="U69" s="4" t="str">
        <f t="shared" si="1"/>
        <v>--</v>
      </c>
    </row>
    <row r="70" spans="1:23" ht="15.75" thickBot="1" x14ac:dyDescent="0.25">
      <c r="A70" s="69" t="str">
        <f t="shared" si="0"/>
        <v>--</v>
      </c>
      <c r="H70" s="283"/>
      <c r="J70" s="364"/>
      <c r="O70" s="146"/>
      <c r="P70" s="146"/>
      <c r="Q70" s="146"/>
      <c r="U70" s="4" t="str">
        <f t="shared" si="1"/>
        <v>--</v>
      </c>
    </row>
    <row r="71" spans="1:23" ht="70.150000000000006" customHeight="1" thickBot="1" x14ac:dyDescent="0.25">
      <c r="A71" s="69" t="str">
        <f t="shared" si="0"/>
        <v>--</v>
      </c>
      <c r="B71" s="563" t="s">
        <v>823</v>
      </c>
      <c r="C71" s="91"/>
      <c r="D71" s="91"/>
      <c r="E71" s="92"/>
      <c r="F71" s="92"/>
      <c r="G71" s="91"/>
      <c r="H71" s="447" t="s">
        <v>280</v>
      </c>
      <c r="I71" s="93">
        <f>MAX(J73,J78,J83,J88)</f>
        <v>0</v>
      </c>
      <c r="J71" s="439"/>
      <c r="K71" s="93">
        <f>MAX(L73,L78,L83,L88)</f>
        <v>0</v>
      </c>
      <c r="L71" s="94"/>
      <c r="M71" s="95">
        <f>MAX(N73,N78,N83,N88)</f>
        <v>0</v>
      </c>
      <c r="N71" s="144"/>
      <c r="O71" s="146"/>
      <c r="P71" s="146"/>
      <c r="Q71" s="146"/>
      <c r="R71" s="146"/>
      <c r="S71" s="146"/>
      <c r="T71" s="146"/>
      <c r="U71" s="4" t="str">
        <f t="shared" si="1"/>
        <v>--</v>
      </c>
      <c r="V71" s="146"/>
      <c r="W71" s="146"/>
    </row>
    <row r="72" spans="1:23" s="69" customFormat="1" ht="1.1499999999999999" hidden="1" customHeight="1" thickBot="1" x14ac:dyDescent="0.25">
      <c r="A72" s="69" t="str">
        <f t="shared" si="0"/>
        <v>--</v>
      </c>
      <c r="B72" s="73"/>
      <c r="C72" s="74"/>
      <c r="D72" s="74"/>
      <c r="E72" s="75"/>
      <c r="F72" s="75"/>
      <c r="G72" s="76"/>
      <c r="H72" s="504"/>
      <c r="I72" s="440" t="str">
        <f>IF(J88=4,$H$90,IF(J83=3,$H$85,IF(J78=2,$H$80,IF(J73=1,$H$75,""))))</f>
        <v/>
      </c>
      <c r="J72" s="79" t="str">
        <f>IF(AND(I71&gt;3,I71&lt;4),IF(J89&lt;&gt;0,H89&amp;CHAR(10),"")&amp;IF(J90&lt;&gt;0,H90&amp;CHAR(10),"")&amp;IF(J91&lt;&gt;0,H91&amp;CHAR(10),"")&amp;IF(J92&lt;&gt;0,H92,""),IF(AND(I71&gt;2,I71&lt;3),IF(J84&lt;&gt;0,H84&amp;CHAR(10),"")&amp;IF(J85&lt;&gt;0,H85&amp;CHAR(10),"")&amp;IF(J86&lt;&gt;0,H86&amp;CHAR(10),"")&amp;IF(J87&lt;&gt;0,H87,""),IF(AND(I71&gt;1,I71&lt;2),IF(J79&lt;&gt;0,H79&amp;CHAR(10),"")&amp;IF(J80&lt;&gt;0,H80&amp;CHAR(10),"")&amp;IF(J81&lt;&gt;0,H81&amp;CHAR(10),"")&amp;IF(J82&lt;&gt;0,H82,""),IF(AND(I71&gt;0,I71&lt;1),IF(J74&lt;&gt;0,H74&amp;CHAR(10),"")&amp;IF(J75&lt;&gt;0,H75&amp;CHAR(10),"")&amp;IF(J76&lt;&gt;0,H76&amp;CHAR(10),"")&amp;IF(J77&lt;&gt;0,H77,""),""))))</f>
        <v/>
      </c>
      <c r="K72" s="440" t="str">
        <f>IF(L88=4,$H$90,IF(L83=3,$H$85,IF(L78=2,$H$80,IF(L73=1,$H$75,""))))</f>
        <v/>
      </c>
      <c r="L72" s="79" t="str">
        <f>IF(AND(K71&gt;3,K71&lt;4),IF(L89&lt;&gt;0,H89&amp;CHAR(10),"")&amp;IF(L90&lt;&gt;0,H90&amp;CHAR(10),"")&amp;IF(L91&lt;&gt;0,H91&amp;CHAR(10),"")&amp;IF(L92&lt;&gt;0,H92,""),IF(AND(K71&gt;2,K71&lt;3),IF(L84&lt;&gt;0,H84&amp;CHAR(10),"")&amp;IF(L85&lt;&gt;0,H85&amp;CHAR(10),"")&amp;IF(L86&lt;&gt;0,H86&amp;CHAR(10),"")&amp;IF(L87&lt;&gt;0,H87,""),IF(AND(K71&gt;1,K71&lt;2),IF(L79&lt;&gt;0,H79&amp;CHAR(10),"")&amp;IF(L80&lt;&gt;0,H80&amp;CHAR(10),"")&amp;IF(L81&lt;&gt;0,H81&amp;CHAR(10),"")&amp;IF(L82&lt;&gt;0,H82,""),IF(AND(K71&gt;0,K71&lt;1),IF(L74&lt;&gt;0,H74&amp;CHAR(10),"")&amp;IF(L75&lt;&gt;0,H75&amp;CHAR(10),"")&amp;IF(L76&lt;&gt;0,H76&amp;CHAR(10),"")&amp;IF(L77&lt;&gt;0,H77,""),""))))</f>
        <v/>
      </c>
      <c r="M72" s="440" t="str">
        <f>IF(N88=4,$H$90,IF(N83=3,$H$85,IF(N78=2,$H$80,IF(N73=1,$H$75,""))))</f>
        <v/>
      </c>
      <c r="N72" s="77" t="str">
        <f>IF(AND(M71&gt;3,M71&lt;4),IF(N89&lt;&gt;0,H89&amp;CHAR(10),"")&amp;IF(N90&lt;&gt;0,H90&amp;CHAR(10),"")&amp;IF(N91&lt;&gt;0,H91&amp;CHAR(10),"")&amp;IF(N92&lt;&gt;0,H92,""),IF(AND(M71&gt;2,M71&lt;3),IF(N84&lt;&gt;0,H84&amp;CHAR(10),"")&amp;IF(N85&lt;&gt;0,H85&amp;CHAR(10),"")&amp;IF(N86&lt;&gt;0,H86&amp;CHAR(10),"")&amp;IF(N87&lt;&gt;0,H87,""),IF(AND(M71&gt;1,M71&lt;2),IF(N79&lt;&gt;0,H79&amp;CHAR(10),"")&amp;IF(N80&lt;&gt;0,H80&amp;CHAR(10),"")&amp;IF(N81&lt;&gt;0,H81&amp;CHAR(10),"")&amp;IF(N82&lt;&gt;0,H82,""),IF(AND(M71&gt;0,M71&lt;1),IF(N74&lt;&gt;0,H74&amp;CHAR(10),"")&amp;IF(N75&lt;&gt;0,H75&amp;CHAR(10),"")&amp;IF(N76&lt;&gt;0,H76&amp;CHAR(10),"")&amp;IF(N77&lt;&gt;0,H77,""),""))))</f>
        <v/>
      </c>
      <c r="O72" s="271"/>
      <c r="P72" s="413"/>
      <c r="Q72" s="415"/>
      <c r="U72" s="4" t="str">
        <f t="shared" si="1"/>
        <v>--</v>
      </c>
    </row>
    <row r="73" spans="1:23" ht="1.1499999999999999" hidden="1" customHeight="1" thickBot="1" x14ac:dyDescent="0.25">
      <c r="A73" s="69" t="str">
        <f t="shared" si="0"/>
        <v>--</v>
      </c>
      <c r="B73" s="80"/>
      <c r="C73" s="81" t="s">
        <v>63</v>
      </c>
      <c r="D73" s="81" t="s">
        <v>64</v>
      </c>
      <c r="E73" s="82">
        <v>0</v>
      </c>
      <c r="F73" s="82"/>
      <c r="G73" s="76" t="s">
        <v>96</v>
      </c>
      <c r="H73" s="490" t="s">
        <v>97</v>
      </c>
      <c r="I73" s="112" t="str">
        <f>IF(I71&lt;1,IF(J74=0,H74&amp;CHAR(10),"")&amp;IF(J75=0,H75&amp;CHAR(10),"")&amp;IF(J76=0,H76&amp;CHAR(10),"")&amp;IF(J77=0,H77,""),"")</f>
        <v xml:space="preserve">- Nomme quelques exigences liées au monde du travail par rapport à un secteur d'activité . 
- Possède des représentations du travail non étayées par l'expérience.
- Se montre prêt-e à découvrir les exigences liées au monde du travail sans en avoir fait l’expérience.
</v>
      </c>
      <c r="J73" s="441">
        <f>IF(SUM(J74:J77)&gt;0,E73+SUM(J74:J77),0)</f>
        <v>0</v>
      </c>
      <c r="K73" s="113" t="str">
        <f>IF(K71&lt;1,IF(L74=0,H74&amp;CHAR(10),"")&amp;IF(L75=0,H75&amp;CHAR(10),"")&amp;IF(L76=0,H76&amp;CHAR(10),"")&amp;IF(L77=0,H77,""),"")</f>
        <v xml:space="preserve">- Nomme quelques exigences liées au monde du travail par rapport à un secteur d'activité . 
- Possède des représentations du travail non étayées par l'expérience.
- Se montre prêt-e à découvrir les exigences liées au monde du travail sans en avoir fait l’expérience.
</v>
      </c>
      <c r="L73" s="441">
        <f>IF(SUM(L74:L77)&gt;0,E73+SUM(L74:L77),0)</f>
        <v>0</v>
      </c>
      <c r="M73" s="114" t="str">
        <f>IF(M71&lt;1,IF(N74=0,H74&amp;CHAR(10),"")&amp;IF(N75=0,H75&amp;CHAR(10),"")&amp;IF(N76=0,H76&amp;CHAR(10),"")&amp;IF(N77=0,H77,""),"")</f>
        <v xml:space="preserve">- Nomme quelques exigences liées au monde du travail par rapport à un secteur d'activité . 
- Possède des représentations du travail non étayées par l'expérience.
- Se montre prêt-e à découvrir les exigences liées au monde du travail sans en avoir fait l’expérience.
</v>
      </c>
      <c r="N73" s="376">
        <f>IF(SUM(N74:N77)&gt;0,E73+SUM(N74:N77),0)</f>
        <v>0</v>
      </c>
      <c r="O73" s="143"/>
      <c r="P73" s="414"/>
      <c r="Q73" s="146"/>
      <c r="U73" s="4" t="str">
        <f t="shared" si="1"/>
        <v>--</v>
      </c>
    </row>
    <row r="74" spans="1:23" ht="30.6" customHeight="1" x14ac:dyDescent="0.2">
      <c r="A74" s="69" t="str">
        <f t="shared" si="0"/>
        <v>3-1-1</v>
      </c>
      <c r="B74" s="593" t="s">
        <v>97</v>
      </c>
      <c r="C74" s="81"/>
      <c r="D74" s="81"/>
      <c r="E74" s="82">
        <f>1/COUNTA(H74:H77)</f>
        <v>0.33333333333333331</v>
      </c>
      <c r="F74" s="82">
        <f>E73+E74</f>
        <v>0.33333333333333331</v>
      </c>
      <c r="G74" s="76"/>
      <c r="H74" s="491" t="s">
        <v>98</v>
      </c>
      <c r="I74" s="40"/>
      <c r="J74" s="460">
        <f>IF(I74="Oui",E74,0)</f>
        <v>0</v>
      </c>
      <c r="K74" s="40"/>
      <c r="L74" s="460">
        <f>IF(K74="Oui",E74,0)</f>
        <v>0</v>
      </c>
      <c r="M74" s="40"/>
      <c r="N74" s="376">
        <f>IF(M74="Oui",E74,0)</f>
        <v>0</v>
      </c>
      <c r="O74" s="591"/>
      <c r="P74" s="591"/>
      <c r="Q74" s="591"/>
      <c r="R74" s="54">
        <v>3</v>
      </c>
      <c r="S74" s="54" t="str">
        <f t="shared" ref="S74:S89" si="4">MID(B74,8,1)</f>
        <v>1</v>
      </c>
      <c r="T74" s="54">
        <v>1</v>
      </c>
      <c r="U74" s="4" t="str">
        <f t="shared" si="1"/>
        <v>3-1-1</v>
      </c>
    </row>
    <row r="75" spans="1:23" ht="30.6" customHeight="1" x14ac:dyDescent="0.2">
      <c r="A75" s="69" t="str">
        <f t="shared" si="0"/>
        <v>3-1-2</v>
      </c>
      <c r="B75" s="594"/>
      <c r="C75" s="81"/>
      <c r="D75" s="81"/>
      <c r="E75" s="82">
        <f>1/COUNTA(H74:H77)</f>
        <v>0.33333333333333331</v>
      </c>
      <c r="F75" s="82">
        <f>E73+E75</f>
        <v>0.33333333333333331</v>
      </c>
      <c r="G75" s="76"/>
      <c r="H75" s="505" t="s">
        <v>243</v>
      </c>
      <c r="I75" s="35"/>
      <c r="J75" s="461">
        <f>IF(I75="Oui",E75,0)</f>
        <v>0</v>
      </c>
      <c r="K75" s="35"/>
      <c r="L75" s="461">
        <f>IF(K75="Oui",E75,0)</f>
        <v>0</v>
      </c>
      <c r="M75" s="35"/>
      <c r="N75" s="376">
        <f>IF(M75="Oui",E75,0)</f>
        <v>0</v>
      </c>
      <c r="O75" s="591"/>
      <c r="P75" s="591"/>
      <c r="Q75" s="591"/>
      <c r="R75" s="54">
        <v>3</v>
      </c>
      <c r="S75" s="54">
        <v>1</v>
      </c>
      <c r="T75" s="54">
        <v>2</v>
      </c>
      <c r="U75" s="4" t="str">
        <f t="shared" si="1"/>
        <v>3-1-2</v>
      </c>
    </row>
    <row r="76" spans="1:23" ht="27" customHeight="1" thickBot="1" x14ac:dyDescent="0.25">
      <c r="A76" s="69" t="str">
        <f t="shared" si="0"/>
        <v>3-1-3</v>
      </c>
      <c r="B76" s="594"/>
      <c r="C76" s="81"/>
      <c r="D76" s="81"/>
      <c r="E76" s="82">
        <f>1/COUNTA(H74:H77)</f>
        <v>0.33333333333333331</v>
      </c>
      <c r="F76" s="82">
        <f>E73+E76</f>
        <v>0.33333333333333331</v>
      </c>
      <c r="G76" s="76"/>
      <c r="H76" s="499" t="s">
        <v>99</v>
      </c>
      <c r="I76" s="36"/>
      <c r="J76" s="462">
        <f>IF(I76="Oui",E76,0)</f>
        <v>0</v>
      </c>
      <c r="K76" s="36"/>
      <c r="L76" s="462">
        <f>IF(K76="Oui",E76,0)</f>
        <v>0</v>
      </c>
      <c r="M76" s="36"/>
      <c r="N76" s="376">
        <f>IF(M76="Oui",E76,0)</f>
        <v>0</v>
      </c>
      <c r="O76" s="591"/>
      <c r="P76" s="591"/>
      <c r="Q76" s="591"/>
      <c r="R76" s="54">
        <v>3</v>
      </c>
      <c r="S76" s="54">
        <v>1</v>
      </c>
      <c r="T76" s="54">
        <v>3</v>
      </c>
      <c r="U76" s="4" t="str">
        <f t="shared" si="1"/>
        <v>3-1-3</v>
      </c>
    </row>
    <row r="77" spans="1:23" ht="36" hidden="1" customHeight="1" thickBot="1" x14ac:dyDescent="0.25">
      <c r="A77" s="69" t="str">
        <f t="shared" si="0"/>
        <v>3--4</v>
      </c>
      <c r="B77" s="594"/>
      <c r="C77" s="81"/>
      <c r="D77" s="81"/>
      <c r="E77" s="82">
        <f>1/COUNTA(H74:H77)</f>
        <v>0.33333333333333331</v>
      </c>
      <c r="F77" s="82">
        <f>E73+E77</f>
        <v>0.33333333333333331</v>
      </c>
      <c r="G77" s="76"/>
      <c r="H77" s="506"/>
      <c r="I77" s="41"/>
      <c r="J77" s="463">
        <f>IF(I77="Oui",E77,0)</f>
        <v>0</v>
      </c>
      <c r="K77" s="41"/>
      <c r="L77" s="463">
        <f>IF(K77="Oui",E77,0)</f>
        <v>0</v>
      </c>
      <c r="M77" s="41"/>
      <c r="N77" s="376">
        <f>IF(M77="Oui",E77,0)</f>
        <v>0</v>
      </c>
      <c r="O77" s="591"/>
      <c r="P77" s="591"/>
      <c r="Q77" s="591"/>
      <c r="R77" s="54">
        <v>3</v>
      </c>
      <c r="S77" s="54" t="str">
        <f t="shared" si="4"/>
        <v/>
      </c>
      <c r="T77" s="54">
        <f>T76+1</f>
        <v>4</v>
      </c>
      <c r="U77" s="4" t="str">
        <f t="shared" si="1"/>
        <v>3--4</v>
      </c>
    </row>
    <row r="78" spans="1:23" ht="0.75" customHeight="1" thickBot="1" x14ac:dyDescent="0.25">
      <c r="A78" s="69" t="str">
        <f t="shared" si="0"/>
        <v>3--5</v>
      </c>
      <c r="B78" s="83"/>
      <c r="C78" s="81" t="s">
        <v>63</v>
      </c>
      <c r="D78" s="81" t="s">
        <v>67</v>
      </c>
      <c r="E78" s="82">
        <v>1</v>
      </c>
      <c r="F78" s="82"/>
      <c r="G78" s="76" t="s">
        <v>100</v>
      </c>
      <c r="H78" s="496" t="s">
        <v>101</v>
      </c>
      <c r="I78" s="221" t="str">
        <f>IF(I71&lt;2,IF(J79=0,H79&amp;CHAR(10),"")&amp;IF(J80=0,H80&amp;CHAR(10),"")&amp;IF(J81=0,H81&amp;CHAR(10),"")&amp;IF(J82=0,H82,""),"")</f>
        <v xml:space="preserve">-Liste et précise différents types d'exigence liés à un ou des métiers (tâche, environnement, codes,,,)
- Compare des éléments constatés du monde professionnel et/ou du métier visé à ses représentations.
</v>
      </c>
      <c r="J78" s="441">
        <f>IF(SUM(J79:J82)&gt;0,E78+SUM(J79:J82),0)</f>
        <v>0</v>
      </c>
      <c r="K78" s="115" t="str">
        <f>IF(K71&lt;2,IF(L79=0,H79&amp;CHAR(10),"")&amp;IF(L80=0,H80&amp;CHAR(10),"")&amp;IF(L81=0,H81&amp;CHAR(10),"")&amp;IF(L82=0,H82,""),"")</f>
        <v xml:space="preserve">-Liste et précise différents types d'exigence liés à un ou des métiers (tâche, environnement, codes,,,)
- Compare des éléments constatés du monde professionnel et/ou du métier visé à ses représentations.
</v>
      </c>
      <c r="L78" s="441">
        <f>IF(SUM(L79:L82)&gt;0,E78+SUM(L79:L82),0)</f>
        <v>0</v>
      </c>
      <c r="M78" s="116" t="str">
        <f>IF(M71&lt;2,IF(N79=0,H79&amp;CHAR(10),"")&amp;IF(N80=0,H80&amp;CHAR(10),"")&amp;IF(N81=0,H81&amp;CHAR(10),"")&amp;IF(N82=0,H82,""),"")</f>
        <v xml:space="preserve">-Liste et précise différents types d'exigence liés à un ou des métiers (tâche, environnement, codes,,,)
- Compare des éléments constatés du monde professionnel et/ou du métier visé à ses représentations.
</v>
      </c>
      <c r="N78" s="376">
        <f>IF(SUM(N79:N82)&gt;0,E78+SUM(N79:N82),0)</f>
        <v>0</v>
      </c>
      <c r="O78" s="591"/>
      <c r="P78" s="591"/>
      <c r="Q78" s="591"/>
      <c r="R78" s="54">
        <v>3</v>
      </c>
      <c r="S78" s="54" t="str">
        <f t="shared" si="4"/>
        <v/>
      </c>
      <c r="T78" s="54">
        <f>T77+1</f>
        <v>5</v>
      </c>
      <c r="U78" s="4" t="str">
        <f t="shared" si="1"/>
        <v>3--5</v>
      </c>
    </row>
    <row r="79" spans="1:23" ht="36" customHeight="1" x14ac:dyDescent="0.2">
      <c r="A79" s="69" t="str">
        <f t="shared" si="0"/>
        <v>3-2-1</v>
      </c>
      <c r="B79" s="595" t="s">
        <v>101</v>
      </c>
      <c r="C79" s="81"/>
      <c r="D79" s="81"/>
      <c r="E79" s="82">
        <f>1/COUNTA(H79:H82)</f>
        <v>0.5</v>
      </c>
      <c r="F79" s="82">
        <f>E78+E79</f>
        <v>1.5</v>
      </c>
      <c r="G79" s="76"/>
      <c r="H79" s="509" t="s">
        <v>787</v>
      </c>
      <c r="I79" s="40"/>
      <c r="J79" s="460">
        <f>IF(I79="Oui",E79,0)</f>
        <v>0</v>
      </c>
      <c r="K79" s="40"/>
      <c r="L79" s="460">
        <f>IF(K79="Oui",E79,0)</f>
        <v>0</v>
      </c>
      <c r="M79" s="40"/>
      <c r="N79" s="376">
        <f>IF(M79="Oui",E79,0)</f>
        <v>0</v>
      </c>
      <c r="O79" s="591"/>
      <c r="P79" s="591"/>
      <c r="Q79" s="591"/>
      <c r="R79" s="54">
        <v>3</v>
      </c>
      <c r="S79" s="54" t="str">
        <f t="shared" si="4"/>
        <v>2</v>
      </c>
      <c r="T79" s="54">
        <v>1</v>
      </c>
      <c r="U79" s="4" t="str">
        <f t="shared" si="1"/>
        <v>3-2-1</v>
      </c>
    </row>
    <row r="80" spans="1:23" ht="36" customHeight="1" thickBot="1" x14ac:dyDescent="0.25">
      <c r="A80" s="69" t="str">
        <f t="shared" si="0"/>
        <v>3-2-2</v>
      </c>
      <c r="B80" s="596"/>
      <c r="C80" s="81"/>
      <c r="D80" s="81"/>
      <c r="E80" s="82">
        <f>1/COUNTA(H79:H82)</f>
        <v>0.5</v>
      </c>
      <c r="F80" s="82">
        <f>E78+E80</f>
        <v>1.5</v>
      </c>
      <c r="G80" s="76"/>
      <c r="H80" s="499" t="s">
        <v>102</v>
      </c>
      <c r="I80" s="36"/>
      <c r="J80" s="462">
        <f>IF(I80="Oui",E80,0)</f>
        <v>0</v>
      </c>
      <c r="K80" s="36"/>
      <c r="L80" s="462">
        <f>IF(K80="Oui",E80,0)</f>
        <v>0</v>
      </c>
      <c r="M80" s="36"/>
      <c r="N80" s="376">
        <f>IF(M80="Oui",E80,0)</f>
        <v>0</v>
      </c>
      <c r="O80" s="591"/>
      <c r="P80" s="591"/>
      <c r="Q80" s="591"/>
      <c r="R80" s="54">
        <v>3</v>
      </c>
      <c r="S80" s="54">
        <v>2</v>
      </c>
      <c r="T80" s="54">
        <v>2</v>
      </c>
      <c r="U80" s="4" t="str">
        <f t="shared" si="1"/>
        <v>3-2-2</v>
      </c>
    </row>
    <row r="81" spans="1:21" ht="36" hidden="1" customHeight="1" x14ac:dyDescent="0.2">
      <c r="A81" s="69" t="str">
        <f t="shared" si="0"/>
        <v>3--3</v>
      </c>
      <c r="B81" s="596"/>
      <c r="C81" s="81"/>
      <c r="D81" s="81"/>
      <c r="E81" s="82">
        <f>1/COUNTA(H79:H82)</f>
        <v>0.5</v>
      </c>
      <c r="F81" s="82">
        <f>E78+E81</f>
        <v>1.5</v>
      </c>
      <c r="G81" s="76"/>
      <c r="H81" s="507"/>
      <c r="I81" s="39"/>
      <c r="J81" s="464">
        <f>IF(I81="Oui",E81,0)</f>
        <v>0</v>
      </c>
      <c r="K81" s="39"/>
      <c r="L81" s="464">
        <f>IF(K81="Oui",E81,0)</f>
        <v>0</v>
      </c>
      <c r="M81" s="39"/>
      <c r="N81" s="376">
        <f>IF(M81="Oui",E81,0)</f>
        <v>0</v>
      </c>
      <c r="O81" s="591"/>
      <c r="P81" s="591"/>
      <c r="Q81" s="591"/>
      <c r="R81" s="54">
        <v>3</v>
      </c>
      <c r="S81" s="54" t="str">
        <f t="shared" si="4"/>
        <v/>
      </c>
      <c r="T81" s="54">
        <f>T80+1</f>
        <v>3</v>
      </c>
      <c r="U81" s="4" t="str">
        <f t="shared" si="1"/>
        <v>3--3</v>
      </c>
    </row>
    <row r="82" spans="1:21" ht="36" hidden="1" customHeight="1" thickBot="1" x14ac:dyDescent="0.25">
      <c r="A82" s="69" t="str">
        <f t="shared" si="0"/>
        <v>3--4</v>
      </c>
      <c r="B82" s="596"/>
      <c r="C82" s="81"/>
      <c r="D82" s="81"/>
      <c r="E82" s="82">
        <f>1/COUNTA(H79:H82)</f>
        <v>0.5</v>
      </c>
      <c r="F82" s="82">
        <f>E78+E82</f>
        <v>1.5</v>
      </c>
      <c r="G82" s="76"/>
      <c r="H82" s="508"/>
      <c r="I82" s="36"/>
      <c r="J82" s="462">
        <f>IF(I82="Oui",E82,0)</f>
        <v>0</v>
      </c>
      <c r="K82" s="36"/>
      <c r="L82" s="462">
        <f>IF(K82="Oui",E82,0)</f>
        <v>0</v>
      </c>
      <c r="M82" s="36"/>
      <c r="N82" s="376">
        <f>IF(M82="Oui",E82,0)</f>
        <v>0</v>
      </c>
      <c r="O82" s="591"/>
      <c r="P82" s="591"/>
      <c r="Q82" s="591"/>
      <c r="R82" s="54">
        <v>3</v>
      </c>
      <c r="S82" s="54" t="str">
        <f t="shared" si="4"/>
        <v/>
      </c>
      <c r="T82" s="54">
        <f>T81+1</f>
        <v>4</v>
      </c>
      <c r="U82" s="4" t="str">
        <f t="shared" si="1"/>
        <v>3--4</v>
      </c>
    </row>
    <row r="83" spans="1:21" ht="36" hidden="1" customHeight="1" thickBot="1" x14ac:dyDescent="0.25">
      <c r="A83" s="69" t="str">
        <f t="shared" ref="A83:A146" si="5">R83&amp;"-"&amp;S83&amp;"-"&amp;T83</f>
        <v>3--5</v>
      </c>
      <c r="B83" s="83"/>
      <c r="C83" s="81" t="s">
        <v>63</v>
      </c>
      <c r="D83" s="81" t="s">
        <v>69</v>
      </c>
      <c r="E83" s="82">
        <v>2</v>
      </c>
      <c r="F83" s="82"/>
      <c r="G83" s="76" t="s">
        <v>103</v>
      </c>
      <c r="H83" s="496" t="s">
        <v>104</v>
      </c>
      <c r="I83" s="221" t="str">
        <f>IF(I71&lt;3,IF(J84=0,H84&amp;CHAR(10),"")&amp;IF(J85=0,H85&amp;CHAR(10),"")&amp;IF(J86=0,H86&amp;CHAR(10),"")&amp;IF(J87=0,H87,""),"")</f>
        <v xml:space="preserve">- Adopte une posture d’apprentissage.
- Respecte les attendus du poste pour un métier visé.
- Formule les spécificités et les exigences du poste pour un métier visé.
</v>
      </c>
      <c r="J83" s="441">
        <f>IF(SUM(J84:J87)&gt;0,E83+SUM(J84:J87),0)</f>
        <v>0</v>
      </c>
      <c r="K83" s="115" t="str">
        <f>IF(K71&lt;3,IF(L84=0,H84&amp;CHAR(10),"")&amp;IF(L85=0,H85&amp;CHAR(10),"")&amp;IF(L86=0,H86&amp;CHAR(10),"")&amp;IF(L87=0,H87,""),"")</f>
        <v xml:space="preserve">- Adopte une posture d’apprentissage.
- Respecte les attendus du poste pour un métier visé.
- Formule les spécificités et les exigences du poste pour un métier visé.
</v>
      </c>
      <c r="L83" s="469">
        <f>IF(SUM(L84:L87)&gt;0,E83+SUM(L84:L87),0)</f>
        <v>0</v>
      </c>
      <c r="M83" s="117" t="str">
        <f>IF(M71&lt;3,IF(N84=0,H84&amp;CHAR(10),"")&amp;IF(N85=0,H85&amp;CHAR(10),"")&amp;IF(N86=0,H86&amp;CHAR(10),"")&amp;IF(N87=0,H87,""),"")</f>
        <v xml:space="preserve">- Adopte une posture d’apprentissage.
- Respecte les attendus du poste pour un métier visé.
- Formule les spécificités et les exigences du poste pour un métier visé.
</v>
      </c>
      <c r="N83" s="376">
        <f>IF(SUM(N84:N87)&gt;0,E83+SUM(N84:N87),0)</f>
        <v>0</v>
      </c>
      <c r="O83" s="591"/>
      <c r="P83" s="591"/>
      <c r="Q83" s="591"/>
      <c r="R83" s="54">
        <v>3</v>
      </c>
      <c r="S83" s="54" t="str">
        <f t="shared" si="4"/>
        <v/>
      </c>
      <c r="T83" s="54">
        <f>T82+1</f>
        <v>5</v>
      </c>
      <c r="U83" s="4" t="str">
        <f t="shared" si="1"/>
        <v>3--5</v>
      </c>
    </row>
    <row r="84" spans="1:21" ht="27.6" customHeight="1" x14ac:dyDescent="0.2">
      <c r="A84" s="69" t="str">
        <f t="shared" si="5"/>
        <v>3-3-1</v>
      </c>
      <c r="B84" s="595" t="s">
        <v>104</v>
      </c>
      <c r="C84" s="81"/>
      <c r="D84" s="81"/>
      <c r="E84" s="82">
        <f>1/COUNTA(H84:H87)</f>
        <v>0.33333333333333331</v>
      </c>
      <c r="F84" s="82">
        <f>E83+E84</f>
        <v>2.3333333333333335</v>
      </c>
      <c r="G84" s="76"/>
      <c r="H84" s="491" t="s">
        <v>105</v>
      </c>
      <c r="I84" s="40"/>
      <c r="J84" s="460">
        <f>IF(I84="Oui",E84,0)</f>
        <v>0</v>
      </c>
      <c r="K84" s="40"/>
      <c r="L84" s="460">
        <f>IF(K84="Oui",E84,0)</f>
        <v>0</v>
      </c>
      <c r="M84" s="40"/>
      <c r="N84" s="376">
        <f>IF(M84="Oui",E84,0)</f>
        <v>0</v>
      </c>
      <c r="O84" s="591"/>
      <c r="P84" s="591"/>
      <c r="Q84" s="591"/>
      <c r="R84" s="54">
        <v>3</v>
      </c>
      <c r="S84" s="54" t="str">
        <f t="shared" si="4"/>
        <v>3</v>
      </c>
      <c r="T84" s="54">
        <v>1</v>
      </c>
      <c r="U84" s="4" t="str">
        <f t="shared" si="1"/>
        <v>3-3-1</v>
      </c>
    </row>
    <row r="85" spans="1:21" ht="36" customHeight="1" x14ac:dyDescent="0.2">
      <c r="A85" s="69" t="str">
        <f t="shared" si="5"/>
        <v>3-3-2</v>
      </c>
      <c r="B85" s="596"/>
      <c r="C85" s="81"/>
      <c r="D85" s="81"/>
      <c r="E85" s="82">
        <f>1/COUNTA(H84:H87)</f>
        <v>0.33333333333333331</v>
      </c>
      <c r="F85" s="82">
        <f>E83+E85</f>
        <v>2.3333333333333335</v>
      </c>
      <c r="G85" s="76"/>
      <c r="H85" s="509" t="s">
        <v>106</v>
      </c>
      <c r="I85" s="35"/>
      <c r="J85" s="461">
        <f>IF(I85="Oui",E85,0)</f>
        <v>0</v>
      </c>
      <c r="K85" s="35"/>
      <c r="L85" s="461">
        <f>IF(K85="Oui",E85,0)</f>
        <v>0</v>
      </c>
      <c r="M85" s="35"/>
      <c r="N85" s="376">
        <f>IF(M85="Oui",E85,0)</f>
        <v>0</v>
      </c>
      <c r="O85" s="591"/>
      <c r="P85" s="591"/>
      <c r="Q85" s="591"/>
      <c r="R85" s="54">
        <v>3</v>
      </c>
      <c r="S85" s="54">
        <v>3</v>
      </c>
      <c r="T85" s="54">
        <v>2</v>
      </c>
      <c r="U85" s="4" t="str">
        <f t="shared" si="1"/>
        <v>3-3-2</v>
      </c>
    </row>
    <row r="86" spans="1:21" ht="33" customHeight="1" thickBot="1" x14ac:dyDescent="0.25">
      <c r="A86" s="69" t="str">
        <f t="shared" si="5"/>
        <v>3-3-3</v>
      </c>
      <c r="B86" s="596"/>
      <c r="C86" s="81"/>
      <c r="D86" s="81"/>
      <c r="E86" s="82">
        <f>1/COUNTA(H84:H87)</f>
        <v>0.33333333333333331</v>
      </c>
      <c r="F86" s="82">
        <f>E83+E86</f>
        <v>2.3333333333333335</v>
      </c>
      <c r="G86" s="76"/>
      <c r="H86" s="499" t="s">
        <v>107</v>
      </c>
      <c r="I86" s="36"/>
      <c r="J86" s="462">
        <f>IF(I86="Oui",E86,0)</f>
        <v>0</v>
      </c>
      <c r="K86" s="36"/>
      <c r="L86" s="462">
        <f>IF(K86="Oui",E86,0)</f>
        <v>0</v>
      </c>
      <c r="M86" s="36"/>
      <c r="N86" s="376">
        <f>IF(M86="Oui",E86,0)</f>
        <v>0</v>
      </c>
      <c r="O86" s="591"/>
      <c r="P86" s="591"/>
      <c r="Q86" s="591"/>
      <c r="R86" s="54">
        <v>3</v>
      </c>
      <c r="S86" s="54">
        <v>3</v>
      </c>
      <c r="T86" s="54">
        <v>3</v>
      </c>
      <c r="U86" s="4" t="str">
        <f t="shared" ref="U86:U149" si="6">R86&amp;"-"&amp;S86&amp;"-"&amp;T86</f>
        <v>3-3-3</v>
      </c>
    </row>
    <row r="87" spans="1:21" ht="0.75" hidden="1" customHeight="1" thickBot="1" x14ac:dyDescent="0.25">
      <c r="A87" s="69" t="str">
        <f t="shared" si="5"/>
        <v>3--4</v>
      </c>
      <c r="B87" s="596"/>
      <c r="C87" s="81"/>
      <c r="D87" s="81"/>
      <c r="E87" s="82">
        <f>1/COUNTA(H84:H87)</f>
        <v>0.33333333333333331</v>
      </c>
      <c r="F87" s="82">
        <f>E83+E87</f>
        <v>2.3333333333333335</v>
      </c>
      <c r="G87" s="76"/>
      <c r="H87" s="506"/>
      <c r="I87" s="41"/>
      <c r="J87" s="463">
        <f>IF(I87="Oui",E87,0)</f>
        <v>0</v>
      </c>
      <c r="K87" s="41"/>
      <c r="L87" s="463">
        <f>IF(K87="Oui",E87,0)</f>
        <v>0</v>
      </c>
      <c r="M87" s="41"/>
      <c r="N87" s="376">
        <f>IF(M87="Oui",E87,0)</f>
        <v>0</v>
      </c>
      <c r="O87" s="591"/>
      <c r="P87" s="591"/>
      <c r="Q87" s="591"/>
      <c r="R87" s="54">
        <v>3</v>
      </c>
      <c r="S87" s="54" t="str">
        <f t="shared" si="4"/>
        <v/>
      </c>
      <c r="T87" s="54">
        <f>T86+1</f>
        <v>4</v>
      </c>
      <c r="U87" s="4" t="str">
        <f t="shared" si="6"/>
        <v>3--4</v>
      </c>
    </row>
    <row r="88" spans="1:21" ht="0.75" customHeight="1" thickBot="1" x14ac:dyDescent="0.25">
      <c r="A88" s="69" t="str">
        <f t="shared" si="5"/>
        <v>3--5</v>
      </c>
      <c r="B88" s="83"/>
      <c r="C88" s="81" t="s">
        <v>63</v>
      </c>
      <c r="D88" s="81" t="s">
        <v>72</v>
      </c>
      <c r="E88" s="82">
        <v>3</v>
      </c>
      <c r="F88" s="82"/>
      <c r="G88" s="76" t="s">
        <v>108</v>
      </c>
      <c r="H88" s="496" t="s">
        <v>109</v>
      </c>
      <c r="I88" s="221" t="str">
        <f>IF(AND(I71&gt;3,I71&lt;4),IF(J89=0,H89&amp;CHAR(10),"")&amp;IF(J90=0,H90&amp;CHAR(10),"")&amp;IF(J91=0,H91&amp;CHAR(10),"")&amp;IF(J92=0,H92),H89&amp;CHAR(10)&amp;H90&amp;CHAR(10)&amp;H91&amp;CHAR(10)&amp;H92)</f>
        <v xml:space="preserve">- Valorise et optimise une expérience professionnelle dans le cadre de stages ou de situations d’entraînement.
- Adopte une posture de futur-e professionnel-le face à des représentants de l’entreprise ou de la formation qualifiante.
</v>
      </c>
      <c r="J88" s="441">
        <f>IF(SUM(J89:J92)&gt;0,E88+SUM(J89:J92),0)</f>
        <v>0</v>
      </c>
      <c r="K88" s="115" t="str">
        <f>IF(AND(K71&gt;3,K71&lt;4),IF(L89=0,H89&amp;CHAR(10),"")&amp;IF(L90=0,H90&amp;CHAR(10),"")&amp;IF(L91=0,H91&amp;CHAR(10),"")&amp;IF(L92=0,H92),H89&amp;CHAR(10)&amp;H90&amp;CHAR(10)&amp;H91&amp;CHAR(10)&amp;H92)</f>
        <v xml:space="preserve">- Valorise et optimise une expérience professionnelle dans le cadre de stages ou de situations d’entraînement.
- Adopte une posture de futur-e professionnel-le face à des représentants de l’entreprise ou de la formation qualifiante.
</v>
      </c>
      <c r="L88" s="469">
        <f>IF(SUM(L89:L92)&gt;0,E88+SUM(L89:L92),0)</f>
        <v>0</v>
      </c>
      <c r="M88" s="117" t="str">
        <f>IF(AND(M71&gt;3,M71&lt;4),IF(N89=0,H89&amp;CHAR(10),"")&amp;IF(N90=0,H90&amp;CHAR(10),"")&amp;IF(N91=0,H91&amp;CHAR(10),"")&amp;IF(N92=0,H92),H89&amp;CHAR(10)&amp;H90&amp;CHAR(10)&amp;H91&amp;CHAR(10)&amp;H92)</f>
        <v xml:space="preserve">- Valorise et optimise une expérience professionnelle dans le cadre de stages ou de situations d’entraînement.
- Adopte une posture de futur-e professionnel-le face à des représentants de l’entreprise ou de la formation qualifiante.
</v>
      </c>
      <c r="N88" s="376">
        <f>IF(SUM(N89:N92)&gt;0,E88+SUM(N89:N92),0)</f>
        <v>0</v>
      </c>
      <c r="O88" s="591"/>
      <c r="P88" s="591"/>
      <c r="Q88" s="591"/>
      <c r="R88" s="54">
        <v>3</v>
      </c>
      <c r="S88" s="54" t="str">
        <f t="shared" si="4"/>
        <v/>
      </c>
      <c r="T88" s="54">
        <f>T87+1</f>
        <v>5</v>
      </c>
      <c r="U88" s="4" t="str">
        <f t="shared" si="6"/>
        <v>3--5</v>
      </c>
    </row>
    <row r="89" spans="1:21" ht="36" customHeight="1" x14ac:dyDescent="0.2">
      <c r="A89" s="69" t="str">
        <f t="shared" si="5"/>
        <v>3-4-1</v>
      </c>
      <c r="B89" s="595" t="s">
        <v>109</v>
      </c>
      <c r="C89" s="85"/>
      <c r="D89" s="85"/>
      <c r="E89" s="86">
        <f>1/COUNTA(H89:H92)</f>
        <v>0.5</v>
      </c>
      <c r="F89" s="86">
        <f>E88+E89</f>
        <v>3.5</v>
      </c>
      <c r="G89" s="87"/>
      <c r="H89" s="501" t="s">
        <v>281</v>
      </c>
      <c r="I89" s="40"/>
      <c r="J89" s="460">
        <f>IF(I89="Oui",E89,0)</f>
        <v>0</v>
      </c>
      <c r="K89" s="40"/>
      <c r="L89" s="460">
        <f>IF(K89="Oui",E89,0)</f>
        <v>0</v>
      </c>
      <c r="M89" s="40"/>
      <c r="N89" s="376">
        <f>IF(M89="Oui",E89,0)</f>
        <v>0</v>
      </c>
      <c r="O89" s="591"/>
      <c r="P89" s="591"/>
      <c r="Q89" s="591"/>
      <c r="R89" s="54">
        <v>3</v>
      </c>
      <c r="S89" s="54" t="str">
        <f t="shared" si="4"/>
        <v>4</v>
      </c>
      <c r="T89" s="54">
        <v>1</v>
      </c>
      <c r="U89" s="4" t="str">
        <f t="shared" si="6"/>
        <v>3-4-1</v>
      </c>
    </row>
    <row r="90" spans="1:21" ht="33.6" customHeight="1" thickBot="1" x14ac:dyDescent="0.25">
      <c r="A90" s="69" t="str">
        <f t="shared" si="5"/>
        <v>3-4-2</v>
      </c>
      <c r="B90" s="599"/>
      <c r="C90" s="81"/>
      <c r="D90" s="81"/>
      <c r="E90" s="82">
        <f>1/COUNTA(H89:H92)</f>
        <v>0.5</v>
      </c>
      <c r="F90" s="82">
        <f>E88+E90</f>
        <v>3.5</v>
      </c>
      <c r="G90" s="76"/>
      <c r="H90" s="503" t="s">
        <v>110</v>
      </c>
      <c r="I90" s="36"/>
      <c r="J90" s="462">
        <f>IF(I90="Oui",E90,0)</f>
        <v>0</v>
      </c>
      <c r="K90" s="36"/>
      <c r="L90" s="462">
        <f>IF(K90="Oui",E90,0)</f>
        <v>0</v>
      </c>
      <c r="M90" s="36"/>
      <c r="N90" s="376">
        <f>IF(M90="Oui",E90,0)</f>
        <v>0</v>
      </c>
      <c r="O90" s="591"/>
      <c r="P90" s="591"/>
      <c r="Q90" s="591"/>
      <c r="R90" s="54">
        <v>3</v>
      </c>
      <c r="S90" s="54">
        <v>4</v>
      </c>
      <c r="T90" s="54">
        <v>2</v>
      </c>
      <c r="U90" s="4" t="str">
        <f t="shared" si="6"/>
        <v>3-4-2</v>
      </c>
    </row>
    <row r="91" spans="1:21" ht="1.1499999999999999" hidden="1" customHeight="1" thickBot="1" x14ac:dyDescent="0.25">
      <c r="A91" s="69" t="str">
        <f t="shared" si="5"/>
        <v>--</v>
      </c>
      <c r="B91" s="449"/>
      <c r="C91" s="81"/>
      <c r="D91" s="81"/>
      <c r="E91" s="82">
        <f>1/COUNTA(H89:H92)</f>
        <v>0.5</v>
      </c>
      <c r="F91" s="82">
        <f>E88+E91</f>
        <v>3.5</v>
      </c>
      <c r="G91" s="76"/>
      <c r="H91" s="285"/>
      <c r="I91" s="39"/>
      <c r="J91" s="369">
        <f>IF(I91="Oui",E91,0)</f>
        <v>0</v>
      </c>
      <c r="K91" s="39"/>
      <c r="L91" s="369">
        <f>IF(K91="Oui",E91,0)</f>
        <v>0</v>
      </c>
      <c r="M91" s="39"/>
      <c r="N91" s="376">
        <f>IF(M91="Oui",E91,0)</f>
        <v>0</v>
      </c>
      <c r="O91" s="146"/>
      <c r="P91" s="146"/>
      <c r="Q91" s="146"/>
      <c r="U91" s="4" t="str">
        <f t="shared" si="6"/>
        <v>--</v>
      </c>
    </row>
    <row r="92" spans="1:21" ht="46.9" hidden="1" customHeight="1" thickBot="1" x14ac:dyDescent="0.25">
      <c r="A92" s="69" t="str">
        <f t="shared" si="5"/>
        <v>--</v>
      </c>
      <c r="B92" s="450"/>
      <c r="C92" s="88"/>
      <c r="D92" s="88"/>
      <c r="E92" s="89">
        <f>1/COUNTA(H89:H92)</f>
        <v>0.5</v>
      </c>
      <c r="F92" s="89">
        <f>E88+E92</f>
        <v>3.5</v>
      </c>
      <c r="G92" s="72"/>
      <c r="H92" s="282"/>
      <c r="I92" s="36"/>
      <c r="J92" s="368">
        <f>IF(I92="Oui",E92,0)</f>
        <v>0</v>
      </c>
      <c r="K92" s="36"/>
      <c r="L92" s="368">
        <f>IF(K92="Oui",E92,0)</f>
        <v>0</v>
      </c>
      <c r="M92" s="36"/>
      <c r="N92" s="376">
        <f>IF(M92="Oui",E92,0)</f>
        <v>0</v>
      </c>
      <c r="O92" s="146"/>
      <c r="P92" s="146"/>
      <c r="Q92" s="146"/>
      <c r="U92" s="4" t="str">
        <f t="shared" si="6"/>
        <v>--</v>
      </c>
    </row>
    <row r="93" spans="1:21" ht="43.9" customHeight="1" thickBot="1" x14ac:dyDescent="0.25">
      <c r="A93" s="69" t="str">
        <f t="shared" si="5"/>
        <v>--</v>
      </c>
      <c r="H93" s="283"/>
      <c r="I93" s="173" t="s">
        <v>819</v>
      </c>
      <c r="J93" s="364"/>
      <c r="K93" s="174" t="s">
        <v>391</v>
      </c>
      <c r="M93" s="175" t="s">
        <v>392</v>
      </c>
      <c r="O93" s="146"/>
      <c r="P93" s="146"/>
      <c r="Q93" s="146"/>
      <c r="U93" s="4" t="str">
        <f t="shared" si="6"/>
        <v>--</v>
      </c>
    </row>
    <row r="94" spans="1:21" ht="150" customHeight="1" thickBot="1" x14ac:dyDescent="0.25">
      <c r="A94" s="69" t="str">
        <f t="shared" si="5"/>
        <v>--</v>
      </c>
      <c r="H94" s="283"/>
      <c r="I94" s="275"/>
      <c r="J94" s="364"/>
      <c r="K94" s="275"/>
      <c r="M94" s="275"/>
      <c r="O94" s="146"/>
      <c r="P94" s="146"/>
      <c r="Q94" s="146"/>
      <c r="U94" s="4" t="str">
        <f t="shared" si="6"/>
        <v>--</v>
      </c>
    </row>
    <row r="95" spans="1:21" ht="15" x14ac:dyDescent="0.2">
      <c r="A95" s="69" t="str">
        <f t="shared" si="5"/>
        <v>--</v>
      </c>
      <c r="H95" s="283"/>
      <c r="J95" s="364"/>
      <c r="O95" s="146"/>
      <c r="P95" s="146"/>
      <c r="Q95" s="146"/>
      <c r="U95" s="4" t="str">
        <f t="shared" si="6"/>
        <v>--</v>
      </c>
    </row>
    <row r="96" spans="1:21" ht="15.75" thickBot="1" x14ac:dyDescent="0.25">
      <c r="A96" s="69" t="str">
        <f t="shared" si="5"/>
        <v>--</v>
      </c>
      <c r="H96" s="283"/>
      <c r="J96" s="364"/>
      <c r="O96" s="146"/>
      <c r="P96" s="146"/>
      <c r="Q96" s="146"/>
      <c r="U96" s="4" t="str">
        <f t="shared" si="6"/>
        <v>--</v>
      </c>
    </row>
    <row r="97" spans="1:21" ht="68.45" customHeight="1" thickBot="1" x14ac:dyDescent="0.25">
      <c r="A97" s="69" t="str">
        <f t="shared" si="5"/>
        <v>--</v>
      </c>
      <c r="B97" s="564" t="s">
        <v>824</v>
      </c>
      <c r="C97" s="91"/>
      <c r="D97" s="91"/>
      <c r="E97" s="92"/>
      <c r="F97" s="92"/>
      <c r="G97" s="91"/>
      <c r="H97" s="447" t="s">
        <v>312</v>
      </c>
      <c r="I97" s="93">
        <f>MAX(J99,J104,J109,J114)</f>
        <v>0</v>
      </c>
      <c r="J97" s="439"/>
      <c r="K97" s="93">
        <f>MAX(L99,L104,L109,L114)</f>
        <v>0</v>
      </c>
      <c r="L97" s="94"/>
      <c r="M97" s="95">
        <f>MAX(N99,N104,N109,N114)</f>
        <v>0</v>
      </c>
      <c r="N97" s="144"/>
      <c r="O97" s="146"/>
      <c r="P97" s="146"/>
      <c r="Q97" s="146"/>
      <c r="R97" s="146"/>
      <c r="S97" s="146"/>
      <c r="T97" s="146"/>
      <c r="U97" s="4" t="str">
        <f t="shared" si="6"/>
        <v>--</v>
      </c>
    </row>
    <row r="98" spans="1:21" s="69" customFormat="1" ht="171" hidden="1" customHeight="1" thickBot="1" x14ac:dyDescent="0.25">
      <c r="A98" s="69" t="str">
        <f t="shared" si="5"/>
        <v>--</v>
      </c>
      <c r="B98" s="73"/>
      <c r="C98" s="74"/>
      <c r="D98" s="74"/>
      <c r="E98" s="75"/>
      <c r="F98" s="75"/>
      <c r="G98" s="76"/>
      <c r="H98" s="504"/>
      <c r="I98" s="440" t="str">
        <f>IF(J114=4,$H$116,IF(J109=3,$H$111,IF(J104=2,$H$106,IF(J99=1,$H$101,""))))</f>
        <v/>
      </c>
      <c r="J98" s="79" t="str">
        <f>IF(AND(I97&gt;3,I97&lt;4),IF(J115&lt;&gt;0,H115&amp;CHAR(10),"")&amp;IF(J116&lt;&gt;0,H116&amp;CHAR(10),"")&amp;IF(J117&lt;&gt;0,H117&amp;CHAR(10),"")&amp;IF(J118&lt;&gt;0,H118,""),IF(AND(I97&gt;2,I97&lt;3),IF(J110&lt;&gt;0,H110&amp;CHAR(10),"")&amp;IF(J111&lt;&gt;0,H111&amp;CHAR(10),"")&amp;IF(J112&lt;&gt;0,H112&amp;CHAR(10),"")&amp;IF(J113&lt;&gt;0,H113,""),IF(AND(I97&gt;1,I97&lt;2),IF(J105&lt;&gt;0,H105&amp;CHAR(10),"")&amp;IF(J106&lt;&gt;0,H106&amp;CHAR(10),"")&amp;IF(J107&lt;&gt;0,H107&amp;CHAR(10),"")&amp;IF(J108&lt;&gt;0,H108,""),IF(AND(I97&gt;0,I97&lt;1),IF(J100&lt;&gt;0,H100&amp;CHAR(10),"")&amp;IF(J101&lt;&gt;0,H101&amp;CHAR(10),"")&amp;IF(J102&lt;&gt;0,H102&amp;CHAR(10),"")&amp;IF(J103&lt;&gt;0,H103,""),""))))</f>
        <v/>
      </c>
      <c r="K98" s="440" t="str">
        <f>IF(L114=4,$H$116,IF(L109=3,$H$111,IF(L104=2,$H$106,IF(L99=1,$H$101,""))))</f>
        <v/>
      </c>
      <c r="L98" s="79" t="str">
        <f>IF(AND(K97&gt;3,K97&lt;4),IF(L115&lt;&gt;0,H115&amp;CHAR(10),"")&amp;IF(L116&lt;&gt;0,H116&amp;CHAR(10),"")&amp;IF(L117&lt;&gt;0,H117&amp;CHAR(10),"")&amp;IF(L118&lt;&gt;0,H118,""),IF(AND(K97&gt;2,K97&lt;3),IF(L110&lt;&gt;0,H110&amp;CHAR(10),"")&amp;IF(L111&lt;&gt;0,H111&amp;CHAR(10),"")&amp;IF(L112&lt;&gt;0,H112&amp;CHAR(10),"")&amp;IF(L113&lt;&gt;0,H113,""),IF(AND(K97&gt;1,K97&lt;2),IF(L105&lt;&gt;0,H105&amp;CHAR(10),"")&amp;IF(L106&lt;&gt;0,H106&amp;CHAR(10),"")&amp;IF(L107&lt;&gt;0,H107&amp;CHAR(10),"")&amp;IF(L108&lt;&gt;0,H108,""),IF(AND(K97&gt;0,K97&lt;1),IF(L100&lt;&gt;0,H100&amp;CHAR(10),"")&amp;IF(L101&lt;&gt;0,H101&amp;CHAR(10),"")&amp;IF(L102&lt;&gt;0,H102&amp;CHAR(10),"")&amp;IF(L103&lt;&gt;0,H103,""),""))))</f>
        <v/>
      </c>
      <c r="M98" s="440" t="str">
        <f>IF(N114=4,$H$116,IF(N109=3,$H$111,IF(N104=2,$H$106,IF(N99=1,$H$101,""))))</f>
        <v/>
      </c>
      <c r="N98" s="77" t="str">
        <f>IF(AND(M97&gt;3,M97&lt;4),IF(N115&lt;&gt;0,H115&amp;CHAR(10),"")&amp;IF(N116&lt;&gt;0,H116&amp;CHAR(10),"")&amp;IF(N117&lt;&gt;0,H117&amp;CHAR(10),"")&amp;IF(N118&lt;&gt;0,H118,""),IF(AND(M97&gt;2,M97&lt;3),IF(N110&lt;&gt;0,H110&amp;CHAR(10),"")&amp;IF(N111&lt;&gt;0,H111&amp;CHAR(10),"")&amp;IF(N112&lt;&gt;0,H112&amp;CHAR(10),"")&amp;IF(N113&lt;&gt;0,H113,""),IF(AND(M97&gt;1,M97&lt;2),IF(N105&lt;&gt;0,H105&amp;CHAR(10),"")&amp;IF(N106&lt;&gt;0,H106&amp;CHAR(10),"")&amp;IF(N107&lt;&gt;0,H107&amp;CHAR(10),"")&amp;IF(N108&lt;&gt;0,H108,""),IF(AND(M97&gt;0,M97&lt;1),IF(N100&lt;&gt;0,H100&amp;CHAR(10),"")&amp;IF(N101&lt;&gt;0,H101&amp;CHAR(10),"")&amp;IF(N102&lt;&gt;0,H102&amp;CHAR(10),"")&amp;IF(N103&lt;&gt;0,H103,""),""))))</f>
        <v/>
      </c>
      <c r="O98" s="271"/>
      <c r="P98" s="413"/>
      <c r="Q98" s="415"/>
      <c r="U98" s="4" t="str">
        <f t="shared" si="6"/>
        <v>--</v>
      </c>
    </row>
    <row r="99" spans="1:21" ht="0.6" hidden="1" customHeight="1" thickBot="1" x14ac:dyDescent="0.25">
      <c r="A99" s="69" t="str">
        <f t="shared" si="5"/>
        <v>--</v>
      </c>
      <c r="B99" s="80"/>
      <c r="C99" s="81" t="s">
        <v>63</v>
      </c>
      <c r="D99" s="81" t="s">
        <v>64</v>
      </c>
      <c r="E99" s="82">
        <v>0</v>
      </c>
      <c r="F99" s="82"/>
      <c r="G99" s="76" t="s">
        <v>112</v>
      </c>
      <c r="H99" s="490" t="s">
        <v>111</v>
      </c>
      <c r="I99" s="112" t="str">
        <f>IF(I97&lt;1,IF(J100=0,H100&amp;CHAR(10),"")&amp;IF(J101=0,H101&amp;CHAR(10),"")&amp;IF(J102=0,H102&amp;CHAR(10),"")&amp;IF(J103=0,H103,""),"")</f>
        <v xml:space="preserve">- Reconnaît et nomme les problématiques à résoudre  (santé, logement, économique ou d'ordre familial) pour favoriser la réalisation de son projet professionnel,
</v>
      </c>
      <c r="J99" s="441">
        <f>IF(SUM(J100:J103)&gt;0,E99+SUM(J100:J103),0)</f>
        <v>0</v>
      </c>
      <c r="K99" s="37" t="str">
        <f>IF(K97&lt;1,IF(L100=0,H100&amp;CHAR(10),"")&amp;IF(L101=0,H101&amp;CHAR(10),"")&amp;IF(L102=0,H102&amp;CHAR(10),"")&amp;IF(L103=0,H103,""),"")</f>
        <v xml:space="preserve">- Reconnaît et nomme les problématiques à résoudre  (santé, logement, économique ou d'ordre familial) pour favoriser la réalisation de son projet professionnel,
</v>
      </c>
      <c r="L99" s="441">
        <f>IF(SUM(L100:L103)&gt;0,E99+SUM(L100:L103),0)</f>
        <v>0</v>
      </c>
      <c r="M99" s="38" t="str">
        <f>IF(M97&lt;1,IF(N100=0,H100&amp;CHAR(10),"")&amp;IF(N101=0,H101&amp;CHAR(10),"")&amp;IF(N102=0,H102&amp;CHAR(10),"")&amp;IF(N103=0,H103,""),"")</f>
        <v xml:space="preserve">- Reconnaît et nomme les problématiques à résoudre  (santé, logement, économique ou d'ordre familial) pour favoriser la réalisation de son projet professionnel,
</v>
      </c>
      <c r="N99" s="376">
        <f>IF(SUM(N100:N103)&gt;0,E99+SUM(N100:N103),0)</f>
        <v>0</v>
      </c>
      <c r="O99" s="143"/>
      <c r="P99" s="414"/>
      <c r="Q99" s="146"/>
      <c r="U99" s="4" t="str">
        <f t="shared" si="6"/>
        <v>--</v>
      </c>
    </row>
    <row r="100" spans="1:21" ht="30.6" customHeight="1" thickBot="1" x14ac:dyDescent="0.25">
      <c r="A100" s="69" t="str">
        <f t="shared" si="5"/>
        <v>4-1-1</v>
      </c>
      <c r="B100" s="593" t="s">
        <v>111</v>
      </c>
      <c r="C100" s="81"/>
      <c r="D100" s="81"/>
      <c r="E100" s="82">
        <f>1/COUNTA(H100:H103)</f>
        <v>1</v>
      </c>
      <c r="F100" s="82">
        <f>E99+E100</f>
        <v>1</v>
      </c>
      <c r="G100" s="76"/>
      <c r="H100" s="447" t="s">
        <v>334</v>
      </c>
      <c r="I100" s="42"/>
      <c r="J100" s="465">
        <f>IF(I100="Oui",E100,0)</f>
        <v>0</v>
      </c>
      <c r="K100" s="42"/>
      <c r="L100" s="465">
        <f>IF(K100="Oui",E100,0)</f>
        <v>0</v>
      </c>
      <c r="M100" s="42"/>
      <c r="N100" s="376">
        <f>IF(M100="Oui",E100,0)</f>
        <v>0</v>
      </c>
      <c r="O100" s="591"/>
      <c r="P100" s="591"/>
      <c r="Q100" s="591"/>
      <c r="R100" s="54">
        <v>4</v>
      </c>
      <c r="S100" s="54" t="str">
        <f t="shared" ref="S100:S115" si="7">MID(B100,8,1)</f>
        <v>1</v>
      </c>
      <c r="T100" s="54">
        <v>1</v>
      </c>
      <c r="U100" s="4" t="str">
        <f t="shared" si="6"/>
        <v>4-1-1</v>
      </c>
    </row>
    <row r="101" spans="1:21" ht="69.75" hidden="1" customHeight="1" x14ac:dyDescent="0.2">
      <c r="A101" s="69" t="str">
        <f t="shared" si="5"/>
        <v>4--</v>
      </c>
      <c r="B101" s="594"/>
      <c r="C101" s="81"/>
      <c r="D101" s="81"/>
      <c r="E101" s="82">
        <f>1/COUNTA(H100:H103)</f>
        <v>1</v>
      </c>
      <c r="F101" s="82">
        <f>E99+E101</f>
        <v>1</v>
      </c>
      <c r="G101" s="76"/>
      <c r="H101" s="507"/>
      <c r="I101" s="39"/>
      <c r="J101" s="464">
        <f>IF(I101="Oui",E101,0)</f>
        <v>0</v>
      </c>
      <c r="K101" s="39"/>
      <c r="L101" s="464">
        <f>IF(K101="Oui",E101,0)</f>
        <v>0</v>
      </c>
      <c r="M101" s="39"/>
      <c r="N101" s="376">
        <f>IF(M101="Oui",E101,0)</f>
        <v>0</v>
      </c>
      <c r="O101" s="591"/>
      <c r="P101" s="591"/>
      <c r="Q101" s="591"/>
      <c r="R101" s="54">
        <v>4</v>
      </c>
      <c r="S101" s="54" t="str">
        <f t="shared" si="7"/>
        <v/>
      </c>
      <c r="U101" s="4" t="str">
        <f t="shared" si="6"/>
        <v>4--</v>
      </c>
    </row>
    <row r="102" spans="1:21" ht="69.75" hidden="1" customHeight="1" x14ac:dyDescent="0.2">
      <c r="A102" s="69" t="str">
        <f t="shared" si="5"/>
        <v>4--</v>
      </c>
      <c r="B102" s="594"/>
      <c r="C102" s="81"/>
      <c r="D102" s="81"/>
      <c r="E102" s="82">
        <f>1/COUNTA(H100:H103)</f>
        <v>1</v>
      </c>
      <c r="F102" s="82">
        <f>E99+E102</f>
        <v>1</v>
      </c>
      <c r="G102" s="76"/>
      <c r="H102" s="510"/>
      <c r="I102" s="35"/>
      <c r="J102" s="461">
        <f>IF(I102="Oui",E102,0)</f>
        <v>0</v>
      </c>
      <c r="K102" s="35"/>
      <c r="L102" s="461">
        <f>IF(K102="Oui",E102,0)</f>
        <v>0</v>
      </c>
      <c r="M102" s="35"/>
      <c r="N102" s="376">
        <f>IF(M102="Oui",E102,0)</f>
        <v>0</v>
      </c>
      <c r="O102" s="591"/>
      <c r="P102" s="591"/>
      <c r="Q102" s="591"/>
      <c r="R102" s="54">
        <v>4</v>
      </c>
      <c r="S102" s="54" t="str">
        <f t="shared" si="7"/>
        <v/>
      </c>
      <c r="U102" s="4" t="str">
        <f t="shared" si="6"/>
        <v>4--</v>
      </c>
    </row>
    <row r="103" spans="1:21" ht="69.75" hidden="1" customHeight="1" thickBot="1" x14ac:dyDescent="0.25">
      <c r="A103" s="69" t="str">
        <f t="shared" si="5"/>
        <v>4--</v>
      </c>
      <c r="B103" s="594"/>
      <c r="C103" s="81"/>
      <c r="D103" s="81"/>
      <c r="E103" s="82">
        <f>1/COUNTA(H100:H103)</f>
        <v>1</v>
      </c>
      <c r="F103" s="82">
        <f>E99+E103</f>
        <v>1</v>
      </c>
      <c r="G103" s="76"/>
      <c r="H103" s="495"/>
      <c r="I103" s="36"/>
      <c r="J103" s="462">
        <f>IF(I103="Oui",E103,0)</f>
        <v>0</v>
      </c>
      <c r="K103" s="36"/>
      <c r="L103" s="462">
        <f>IF(K103="Oui",E103,0)</f>
        <v>0</v>
      </c>
      <c r="M103" s="36"/>
      <c r="N103" s="376">
        <f>IF(M103="Oui",E103,0)</f>
        <v>0</v>
      </c>
      <c r="O103" s="591"/>
      <c r="P103" s="591"/>
      <c r="Q103" s="591"/>
      <c r="R103" s="54">
        <v>4</v>
      </c>
      <c r="S103" s="54" t="str">
        <f t="shared" si="7"/>
        <v/>
      </c>
      <c r="U103" s="4" t="str">
        <f t="shared" si="6"/>
        <v>4--</v>
      </c>
    </row>
    <row r="104" spans="1:21" ht="1.9" hidden="1" customHeight="1" thickBot="1" x14ac:dyDescent="0.25">
      <c r="A104" s="69" t="str">
        <f t="shared" si="5"/>
        <v>4--</v>
      </c>
      <c r="B104" s="83"/>
      <c r="C104" s="81" t="s">
        <v>63</v>
      </c>
      <c r="D104" s="81" t="s">
        <v>67</v>
      </c>
      <c r="E104" s="82">
        <v>1</v>
      </c>
      <c r="F104" s="82"/>
      <c r="G104" s="76" t="s">
        <v>113</v>
      </c>
      <c r="H104" s="496" t="s">
        <v>114</v>
      </c>
      <c r="I104" s="221" t="str">
        <f>IF(I97&lt;2,IF(J105=0,H105&amp;CHAR(10),"")&amp;IF(J106=0,H106&amp;CHAR(10),"")&amp;IF(J107=0,H107&amp;CHAR(10),"")&amp;IF(J108=0,H108,""),"")</f>
        <v xml:space="preserve">- Accepte une démarche de recherche de solutions.
- Se renseigne sur des personnes ressources et accepte de les rencontrer afin de lever les freins à son insertion professionnelle.
- Accepte toute forme d'accompagnement utile à sa démarche.
</v>
      </c>
      <c r="J104" s="441">
        <f>IF(SUM(J105:J108)&gt;0,E104+SUM(J105:J108),0)</f>
        <v>0</v>
      </c>
      <c r="K104" s="115" t="str">
        <f>IF(K97&lt;2,IF(L105=0,H105&amp;CHAR(10),"")&amp;IF(L106=0,H106&amp;CHAR(10),"")&amp;IF(L107=0,H107&amp;CHAR(10),"")&amp;IF(L108=0,H108,""),"")</f>
        <v xml:space="preserve">- Accepte une démarche de recherche de solutions.
- Se renseigne sur des personnes ressources et accepte de les rencontrer afin de lever les freins à son insertion professionnelle.
- Accepte toute forme d'accompagnement utile à sa démarche.
</v>
      </c>
      <c r="L104" s="441">
        <f>IF(SUM(L105:L108)&gt;0,E104+SUM(L105:L108),0)</f>
        <v>0</v>
      </c>
      <c r="M104" s="116" t="str">
        <f>IF(M97&lt;2,IF(N105=0,H105&amp;CHAR(10),"")&amp;IF(N106=0,H106&amp;CHAR(10),"")&amp;IF(N107=0,H107&amp;CHAR(10),"")&amp;IF(N108=0,H108,""),"")</f>
        <v xml:space="preserve">- Accepte une démarche de recherche de solutions.
- Se renseigne sur des personnes ressources et accepte de les rencontrer afin de lever les freins à son insertion professionnelle.
- Accepte toute forme d'accompagnement utile à sa démarche.
</v>
      </c>
      <c r="N104" s="376">
        <f>IF(SUM(N105:N108)&gt;0,E104+SUM(N105:N108),0)</f>
        <v>0</v>
      </c>
      <c r="O104" s="591"/>
      <c r="P104" s="591"/>
      <c r="Q104" s="591"/>
      <c r="R104" s="54">
        <v>4</v>
      </c>
      <c r="S104" s="54" t="str">
        <f t="shared" si="7"/>
        <v/>
      </c>
      <c r="U104" s="4" t="str">
        <f t="shared" si="6"/>
        <v>4--</v>
      </c>
    </row>
    <row r="105" spans="1:21" ht="20.25" customHeight="1" x14ac:dyDescent="0.2">
      <c r="A105" s="69" t="str">
        <f t="shared" si="5"/>
        <v>4-2-1</v>
      </c>
      <c r="B105" s="595" t="s">
        <v>114</v>
      </c>
      <c r="C105" s="81"/>
      <c r="D105" s="81"/>
      <c r="E105" s="82">
        <f>1/COUNTA(H105:H108)</f>
        <v>0.33333333333333331</v>
      </c>
      <c r="F105" s="82">
        <f>E104+E105</f>
        <v>1.3333333333333333</v>
      </c>
      <c r="G105" s="76"/>
      <c r="H105" s="491" t="s">
        <v>219</v>
      </c>
      <c r="I105" s="40"/>
      <c r="J105" s="460">
        <f>IF(I105="Oui",E105,0)</f>
        <v>0</v>
      </c>
      <c r="K105" s="40"/>
      <c r="L105" s="460">
        <f>IF(K105="Oui",E105,0)</f>
        <v>0</v>
      </c>
      <c r="M105" s="40"/>
      <c r="N105" s="376">
        <f>IF(M105="Oui",E105,0)</f>
        <v>0</v>
      </c>
      <c r="O105" s="591"/>
      <c r="P105" s="591"/>
      <c r="Q105" s="591"/>
      <c r="R105" s="54">
        <v>4</v>
      </c>
      <c r="S105" s="54" t="str">
        <f t="shared" si="7"/>
        <v>2</v>
      </c>
      <c r="T105" s="54">
        <v>1</v>
      </c>
      <c r="U105" s="4" t="str">
        <f t="shared" si="6"/>
        <v>4-2-1</v>
      </c>
    </row>
    <row r="106" spans="1:21" ht="30" customHeight="1" x14ac:dyDescent="0.2">
      <c r="A106" s="69" t="str">
        <f t="shared" si="5"/>
        <v>4-2-2</v>
      </c>
      <c r="B106" s="596"/>
      <c r="C106" s="81"/>
      <c r="D106" s="81"/>
      <c r="E106" s="82">
        <f>1/COUNTA(H105:H108)</f>
        <v>0.33333333333333331</v>
      </c>
      <c r="F106" s="82">
        <f>E104+E106</f>
        <v>1.3333333333333333</v>
      </c>
      <c r="G106" s="76"/>
      <c r="H106" s="505" t="s">
        <v>304</v>
      </c>
      <c r="I106" s="35"/>
      <c r="J106" s="461">
        <f>IF(I106="Oui",E106,0)</f>
        <v>0</v>
      </c>
      <c r="K106" s="35"/>
      <c r="L106" s="461">
        <f>IF(K106="Oui",E106,0)</f>
        <v>0</v>
      </c>
      <c r="M106" s="35"/>
      <c r="N106" s="376">
        <f>IF(M106="Oui",E106,0)</f>
        <v>0</v>
      </c>
      <c r="O106" s="591"/>
      <c r="P106" s="591"/>
      <c r="Q106" s="591"/>
      <c r="R106" s="54">
        <v>4</v>
      </c>
      <c r="S106" s="54">
        <v>2</v>
      </c>
      <c r="T106" s="54">
        <v>2</v>
      </c>
      <c r="U106" s="4" t="str">
        <f t="shared" si="6"/>
        <v>4-2-2</v>
      </c>
    </row>
    <row r="107" spans="1:21" ht="22.5" customHeight="1" thickBot="1" x14ac:dyDescent="0.25">
      <c r="A107" s="69" t="str">
        <f t="shared" si="5"/>
        <v>4-2-3</v>
      </c>
      <c r="B107" s="596"/>
      <c r="C107" s="81"/>
      <c r="D107" s="81"/>
      <c r="E107" s="82">
        <f>1/COUNTA(H105:H108)</f>
        <v>0.33333333333333331</v>
      </c>
      <c r="F107" s="82">
        <f>E104+E107</f>
        <v>1.3333333333333333</v>
      </c>
      <c r="G107" s="76"/>
      <c r="H107" s="499" t="s">
        <v>244</v>
      </c>
      <c r="I107" s="36"/>
      <c r="J107" s="462">
        <f>IF(I107="Oui",E107,0)</f>
        <v>0</v>
      </c>
      <c r="K107" s="36"/>
      <c r="L107" s="462">
        <f>IF(K107="Oui",E107,0)</f>
        <v>0</v>
      </c>
      <c r="M107" s="36"/>
      <c r="N107" s="376">
        <f>IF(M107="Oui",E107,0)</f>
        <v>0</v>
      </c>
      <c r="O107" s="591"/>
      <c r="P107" s="591"/>
      <c r="Q107" s="591"/>
      <c r="R107" s="54">
        <v>4</v>
      </c>
      <c r="S107" s="54">
        <v>2</v>
      </c>
      <c r="T107" s="54">
        <v>3</v>
      </c>
      <c r="U107" s="4" t="str">
        <f t="shared" si="6"/>
        <v>4-2-3</v>
      </c>
    </row>
    <row r="108" spans="1:21" ht="69.75" hidden="1" customHeight="1" thickBot="1" x14ac:dyDescent="0.25">
      <c r="A108" s="69" t="str">
        <f t="shared" si="5"/>
        <v>4--1</v>
      </c>
      <c r="B108" s="596"/>
      <c r="C108" s="81"/>
      <c r="D108" s="81"/>
      <c r="E108" s="82">
        <f>1/COUNTA(H105:H108)</f>
        <v>0.33333333333333331</v>
      </c>
      <c r="F108" s="82">
        <f>E104+E108</f>
        <v>1.3333333333333333</v>
      </c>
      <c r="G108" s="76"/>
      <c r="H108" s="500"/>
      <c r="I108" s="41"/>
      <c r="J108" s="463">
        <f>IF(I108="Oui",E108,0)</f>
        <v>0</v>
      </c>
      <c r="K108" s="41"/>
      <c r="L108" s="463">
        <f>IF(K108="Oui",E108,0)</f>
        <v>0</v>
      </c>
      <c r="M108" s="41"/>
      <c r="N108" s="376">
        <f>IF(M108="Oui",E108,0)</f>
        <v>0</v>
      </c>
      <c r="O108" s="591"/>
      <c r="P108" s="591"/>
      <c r="Q108" s="591"/>
      <c r="R108" s="54">
        <v>4</v>
      </c>
      <c r="S108" s="54" t="str">
        <f t="shared" si="7"/>
        <v/>
      </c>
      <c r="T108" s="54">
        <f>T103+1</f>
        <v>1</v>
      </c>
      <c r="U108" s="4" t="str">
        <f t="shared" si="6"/>
        <v>4--1</v>
      </c>
    </row>
    <row r="109" spans="1:21" ht="69.75" hidden="1" customHeight="1" thickBot="1" x14ac:dyDescent="0.25">
      <c r="A109" s="69" t="str">
        <f t="shared" si="5"/>
        <v>4--1</v>
      </c>
      <c r="B109" s="83"/>
      <c r="C109" s="81" t="s">
        <v>63</v>
      </c>
      <c r="D109" s="81" t="s">
        <v>69</v>
      </c>
      <c r="E109" s="82">
        <v>2</v>
      </c>
      <c r="F109" s="82"/>
      <c r="G109" s="76" t="s">
        <v>116</v>
      </c>
      <c r="H109" s="496" t="s">
        <v>115</v>
      </c>
      <c r="I109" s="221" t="str">
        <f>IF(I97&lt;3,IF(J110=0,H110&amp;CHAR(10),"")&amp;IF(J111=0,H111&amp;CHAR(10),"")&amp;IF(J112=0,H112&amp;CHAR(10),"")&amp;IF(J113=0,H113,""),"")</f>
        <v xml:space="preserve">- Trouve des solutions à ses problématiques et les explicite.
- Evoque les ajustements nécessaires à son parcours pour la résolution des problèmes.
- Utilise les ressources connues.
</v>
      </c>
      <c r="J109" s="441">
        <f>IF(SUM(J110:J113)&gt;0,E109+SUM(J110:J113),0)</f>
        <v>0</v>
      </c>
      <c r="K109" s="115" t="str">
        <f>IF(K97&lt;3,IF(L110=0,H110&amp;CHAR(10),"")&amp;IF(L111=0,H111&amp;CHAR(10),"")&amp;IF(L112=0,H112&amp;CHAR(10),"")&amp;IF(L113=0,H113,""),"")</f>
        <v xml:space="preserve">- Trouve des solutions à ses problématiques et les explicite.
- Evoque les ajustements nécessaires à son parcours pour la résolution des problèmes.
- Utilise les ressources connues.
</v>
      </c>
      <c r="L109" s="469">
        <f>IF(SUM(L110:L113)&gt;0,E109+SUM(L110:L113),0)</f>
        <v>0</v>
      </c>
      <c r="M109" s="117" t="str">
        <f>IF(M97&lt;3,IF(N110=0,H110&amp;CHAR(10),"")&amp;IF(N111=0,H111&amp;CHAR(10),"")&amp;IF(N112=0,H112&amp;CHAR(10),"")&amp;IF(N113=0,H113,""),"")</f>
        <v xml:space="preserve">- Trouve des solutions à ses problématiques et les explicite.
- Evoque les ajustements nécessaires à son parcours pour la résolution des problèmes.
- Utilise les ressources connues.
</v>
      </c>
      <c r="N109" s="376">
        <f>IF(SUM(N110:N113)&gt;0,E109+SUM(N110:N113),0)</f>
        <v>0</v>
      </c>
      <c r="O109" s="591"/>
      <c r="P109" s="591"/>
      <c r="Q109" s="591"/>
      <c r="R109" s="54">
        <v>4</v>
      </c>
      <c r="S109" s="54" t="str">
        <f t="shared" si="7"/>
        <v/>
      </c>
      <c r="T109" s="54">
        <f>T104+1</f>
        <v>1</v>
      </c>
      <c r="U109" s="4" t="str">
        <f t="shared" si="6"/>
        <v>4--1</v>
      </c>
    </row>
    <row r="110" spans="1:21" ht="21" customHeight="1" x14ac:dyDescent="0.2">
      <c r="A110" s="69" t="str">
        <f t="shared" si="5"/>
        <v>4-3-1</v>
      </c>
      <c r="B110" s="595" t="s">
        <v>115</v>
      </c>
      <c r="C110" s="81"/>
      <c r="D110" s="81"/>
      <c r="E110" s="82">
        <f>1/COUNTA(H110:H113)</f>
        <v>0.33333333333333331</v>
      </c>
      <c r="F110" s="82">
        <f>E109+E110</f>
        <v>2.3333333333333335</v>
      </c>
      <c r="G110" s="76"/>
      <c r="H110" s="511" t="s">
        <v>220</v>
      </c>
      <c r="I110" s="40"/>
      <c r="J110" s="466">
        <f>IF(I110="Oui",E110,0)</f>
        <v>0</v>
      </c>
      <c r="K110" s="40"/>
      <c r="L110" s="466">
        <f>IF(K110="Oui",E110,0)</f>
        <v>0</v>
      </c>
      <c r="M110" s="40"/>
      <c r="N110" s="376">
        <f>IF(M110="Oui",E110,0)</f>
        <v>0</v>
      </c>
      <c r="O110" s="591"/>
      <c r="P110" s="591"/>
      <c r="Q110" s="591"/>
      <c r="R110" s="54">
        <v>4</v>
      </c>
      <c r="S110" s="54" t="str">
        <f t="shared" si="7"/>
        <v>3</v>
      </c>
      <c r="T110" s="54">
        <v>1</v>
      </c>
      <c r="U110" s="4" t="str">
        <f t="shared" si="6"/>
        <v>4-3-1</v>
      </c>
    </row>
    <row r="111" spans="1:21" ht="22.5" customHeight="1" x14ac:dyDescent="0.2">
      <c r="A111" s="69" t="str">
        <f t="shared" si="5"/>
        <v>4-3-2</v>
      </c>
      <c r="B111" s="596"/>
      <c r="C111" s="81"/>
      <c r="D111" s="81"/>
      <c r="E111" s="82">
        <f>1/COUNTA(H110:H113)</f>
        <v>0.33333333333333331</v>
      </c>
      <c r="F111" s="82">
        <f>E109+E111</f>
        <v>2.3333333333333335</v>
      </c>
      <c r="G111" s="76"/>
      <c r="H111" s="511" t="s">
        <v>221</v>
      </c>
      <c r="I111" s="35"/>
      <c r="J111" s="466">
        <f>IF(I111="Oui",E111,0)</f>
        <v>0</v>
      </c>
      <c r="K111" s="35"/>
      <c r="L111" s="466">
        <f>IF(K111="Oui",E111,0)</f>
        <v>0</v>
      </c>
      <c r="M111" s="35"/>
      <c r="N111" s="376">
        <f>IF(M111="Oui",E111,0)</f>
        <v>0</v>
      </c>
      <c r="O111" s="591"/>
      <c r="P111" s="591"/>
      <c r="Q111" s="591"/>
      <c r="R111" s="54">
        <v>4</v>
      </c>
      <c r="S111" s="54">
        <v>3</v>
      </c>
      <c r="T111" s="54">
        <v>2</v>
      </c>
      <c r="U111" s="4" t="str">
        <f t="shared" si="6"/>
        <v>4-3-2</v>
      </c>
    </row>
    <row r="112" spans="1:21" ht="26.45" customHeight="1" thickBot="1" x14ac:dyDescent="0.25">
      <c r="A112" s="69" t="str">
        <f t="shared" si="5"/>
        <v>4-3-3</v>
      </c>
      <c r="B112" s="596"/>
      <c r="C112" s="81"/>
      <c r="D112" s="81"/>
      <c r="E112" s="82">
        <f>1/COUNTA(H110:H113)</f>
        <v>0.33333333333333331</v>
      </c>
      <c r="F112" s="82">
        <f>E109+E112</f>
        <v>2.3333333333333335</v>
      </c>
      <c r="G112" s="76"/>
      <c r="H112" s="511" t="s">
        <v>222</v>
      </c>
      <c r="I112" s="36"/>
      <c r="J112" s="466">
        <f>IF(I112="Oui",E112,0)</f>
        <v>0</v>
      </c>
      <c r="K112" s="36"/>
      <c r="L112" s="466">
        <f>IF(K112="Oui",E112,0)</f>
        <v>0</v>
      </c>
      <c r="M112" s="36"/>
      <c r="N112" s="376">
        <f>IF(M112="Oui",E112,0)</f>
        <v>0</v>
      </c>
      <c r="O112" s="591"/>
      <c r="P112" s="591"/>
      <c r="Q112" s="591"/>
      <c r="R112" s="54">
        <v>4</v>
      </c>
      <c r="S112" s="54">
        <v>3</v>
      </c>
      <c r="T112" s="54">
        <v>3</v>
      </c>
      <c r="U112" s="4" t="str">
        <f t="shared" si="6"/>
        <v>4-3-3</v>
      </c>
    </row>
    <row r="113" spans="1:21" ht="69.75" hidden="1" customHeight="1" thickBot="1" x14ac:dyDescent="0.25">
      <c r="A113" s="69" t="str">
        <f t="shared" si="5"/>
        <v>4--2</v>
      </c>
      <c r="B113" s="596"/>
      <c r="C113" s="81"/>
      <c r="D113" s="81"/>
      <c r="E113" s="82">
        <f>1/COUNTA(H110:H113)</f>
        <v>0.33333333333333331</v>
      </c>
      <c r="F113" s="82">
        <f>E109+E113</f>
        <v>2.3333333333333335</v>
      </c>
      <c r="G113" s="76"/>
      <c r="H113" s="506"/>
      <c r="I113" s="41"/>
      <c r="J113" s="463">
        <f>IF(I113="Oui",E113,0)</f>
        <v>0</v>
      </c>
      <c r="K113" s="41"/>
      <c r="L113" s="463">
        <f>IF(K113="Oui",E113,0)</f>
        <v>0</v>
      </c>
      <c r="M113" s="41"/>
      <c r="N113" s="376">
        <f>IF(M113="Oui",E113,0)</f>
        <v>0</v>
      </c>
      <c r="O113" s="591"/>
      <c r="P113" s="591"/>
      <c r="Q113" s="591"/>
      <c r="R113" s="54">
        <v>4</v>
      </c>
      <c r="S113" s="54" t="str">
        <f t="shared" si="7"/>
        <v/>
      </c>
      <c r="T113" s="54">
        <f>T108+1</f>
        <v>2</v>
      </c>
      <c r="U113" s="4" t="str">
        <f t="shared" si="6"/>
        <v>4--2</v>
      </c>
    </row>
    <row r="114" spans="1:21" ht="69.75" hidden="1" customHeight="1" thickBot="1" x14ac:dyDescent="0.25">
      <c r="A114" s="69" t="str">
        <f t="shared" si="5"/>
        <v>4--2</v>
      </c>
      <c r="B114" s="83"/>
      <c r="C114" s="81" t="s">
        <v>63</v>
      </c>
      <c r="D114" s="81" t="s">
        <v>72</v>
      </c>
      <c r="E114" s="82">
        <v>3</v>
      </c>
      <c r="F114" s="82"/>
      <c r="G114" s="76" t="s">
        <v>118</v>
      </c>
      <c r="H114" s="496" t="s">
        <v>117</v>
      </c>
      <c r="I114" s="221" t="str">
        <f>IF(AND(I97&gt;3,I97&lt;4),IF(J115=0,H115&amp;CHAR(10),"")&amp;IF(J116=0,H116&amp;CHAR(10),"")&amp;IF(J117=0,H117&amp;CHAR(10),"")&amp;IF(J118=0,H118),H115&amp;CHAR(10)&amp;H116&amp;CHAR(10)&amp;H117&amp;CHAR(10)&amp;H118)</f>
        <v xml:space="preserve">- Mobilise tous les types de ressources disponibles.
- Fait face aux aléas de façon adaptée tout en gérant le suivi de son parcours.
</v>
      </c>
      <c r="J114" s="441">
        <f>IF(SUM(J115:J118)&gt;0,E114+SUM(J115:J118),0)</f>
        <v>0</v>
      </c>
      <c r="K114" s="115" t="str">
        <f>IF(AND(K97&gt;3,K97&lt;4),IF(L115=0,H115&amp;CHAR(10),"")&amp;IF(L116=0,H116&amp;CHAR(10),"")&amp;IF(L117=0,H117&amp;CHAR(10),"")&amp;IF(L118=0,H118),H115&amp;CHAR(10)&amp;H116&amp;CHAR(10)&amp;H117&amp;CHAR(10)&amp;H118)</f>
        <v xml:space="preserve">- Mobilise tous les types de ressources disponibles.
- Fait face aux aléas de façon adaptée tout en gérant le suivi de son parcours.
</v>
      </c>
      <c r="L114" s="469">
        <f>IF(SUM(L115:L118)&gt;0,E114+SUM(L115:L118),0)</f>
        <v>0</v>
      </c>
      <c r="M114" s="117" t="str">
        <f>IF(AND(M97&gt;3,M97&lt;4),IF(N115=0,H115&amp;CHAR(10),"")&amp;IF(N116=0,H116&amp;CHAR(10),"")&amp;IF(N117=0,H117&amp;CHAR(10),"")&amp;IF(N118=0,H118),H115&amp;CHAR(10)&amp;H116&amp;CHAR(10)&amp;H117&amp;CHAR(10)&amp;H118)</f>
        <v xml:space="preserve">- Mobilise tous les types de ressources disponibles.
- Fait face aux aléas de façon adaptée tout en gérant le suivi de son parcours.
</v>
      </c>
      <c r="N114" s="376">
        <f>IF(SUM(N115:N118)&gt;0,E114+SUM(N115:N118),0)</f>
        <v>0</v>
      </c>
      <c r="O114" s="591"/>
      <c r="P114" s="591"/>
      <c r="Q114" s="591"/>
      <c r="R114" s="54">
        <v>4</v>
      </c>
      <c r="S114" s="54" t="str">
        <f t="shared" si="7"/>
        <v/>
      </c>
      <c r="T114" s="54">
        <f>T109+1</f>
        <v>2</v>
      </c>
      <c r="U114" s="4" t="str">
        <f t="shared" si="6"/>
        <v>4--2</v>
      </c>
    </row>
    <row r="115" spans="1:21" ht="19.899999999999999" customHeight="1" x14ac:dyDescent="0.2">
      <c r="A115" s="69" t="str">
        <f t="shared" si="5"/>
        <v>4-4-1</v>
      </c>
      <c r="B115" s="595" t="s">
        <v>117</v>
      </c>
      <c r="C115" s="81"/>
      <c r="D115" s="81"/>
      <c r="E115" s="82">
        <f>1/COUNTA(H115:H118)</f>
        <v>0.5</v>
      </c>
      <c r="F115" s="82">
        <f>E114+E115</f>
        <v>3.5</v>
      </c>
      <c r="G115" s="76"/>
      <c r="H115" s="491" t="s">
        <v>335</v>
      </c>
      <c r="I115" s="40"/>
      <c r="J115" s="460">
        <f>IF(I115="Oui",E115,0)</f>
        <v>0</v>
      </c>
      <c r="K115" s="40"/>
      <c r="L115" s="460">
        <f>IF(K115="Oui",E115,0)</f>
        <v>0</v>
      </c>
      <c r="M115" s="40"/>
      <c r="N115" s="376">
        <f>IF(M115="Oui",E115,0)</f>
        <v>0</v>
      </c>
      <c r="O115" s="591"/>
      <c r="P115" s="591"/>
      <c r="Q115" s="591"/>
      <c r="R115" s="54">
        <v>4</v>
      </c>
      <c r="S115" s="54" t="str">
        <f t="shared" si="7"/>
        <v>4</v>
      </c>
      <c r="T115" s="54">
        <v>1</v>
      </c>
      <c r="U115" s="4" t="str">
        <f t="shared" si="6"/>
        <v>4-4-1</v>
      </c>
    </row>
    <row r="116" spans="1:21" ht="20.25" customHeight="1" thickBot="1" x14ac:dyDescent="0.25">
      <c r="A116" s="69" t="str">
        <f t="shared" si="5"/>
        <v>4-4-2</v>
      </c>
      <c r="B116" s="596"/>
      <c r="C116" s="81"/>
      <c r="D116" s="81"/>
      <c r="E116" s="82">
        <f>1/COUNTA(H115:H118)</f>
        <v>0.5</v>
      </c>
      <c r="F116" s="82">
        <f>E114+E116</f>
        <v>3.5</v>
      </c>
      <c r="G116" s="76"/>
      <c r="H116" s="499" t="s">
        <v>119</v>
      </c>
      <c r="I116" s="36"/>
      <c r="J116" s="462">
        <f>IF(I116="Oui",E116,0)</f>
        <v>0</v>
      </c>
      <c r="K116" s="36"/>
      <c r="L116" s="462">
        <f>IF(K116="Oui",E116,0)</f>
        <v>0</v>
      </c>
      <c r="M116" s="36"/>
      <c r="N116" s="376">
        <f>IF(M116="Oui",E116,0)</f>
        <v>0</v>
      </c>
      <c r="O116" s="591"/>
      <c r="P116" s="591"/>
      <c r="Q116" s="591"/>
      <c r="R116" s="54">
        <v>4</v>
      </c>
      <c r="S116" s="54">
        <v>4</v>
      </c>
      <c r="T116" s="54">
        <v>2</v>
      </c>
      <c r="U116" s="4" t="str">
        <f t="shared" si="6"/>
        <v>4-4-2</v>
      </c>
    </row>
    <row r="117" spans="1:21" ht="15.75" hidden="1" thickBot="1" x14ac:dyDescent="0.25">
      <c r="A117" s="69" t="str">
        <f t="shared" si="5"/>
        <v>--</v>
      </c>
      <c r="B117" s="596"/>
      <c r="C117" s="81"/>
      <c r="D117" s="81"/>
      <c r="E117" s="82">
        <f>1/COUNTA(H115:H118)</f>
        <v>0.5</v>
      </c>
      <c r="F117" s="82">
        <f>E114+E117</f>
        <v>3.5</v>
      </c>
      <c r="G117" s="76"/>
      <c r="H117" s="285"/>
      <c r="I117" s="45"/>
      <c r="J117" s="369">
        <f>IF(I117="Oui",E117,0)</f>
        <v>0</v>
      </c>
      <c r="K117" s="45"/>
      <c r="L117" s="369">
        <f>IF(K117="Oui",E117,0)</f>
        <v>0</v>
      </c>
      <c r="M117" s="45"/>
      <c r="N117" s="376">
        <f>IF(M117="Oui",E117,0)</f>
        <v>0</v>
      </c>
      <c r="O117" s="142"/>
      <c r="P117" s="142"/>
      <c r="Q117" s="142"/>
      <c r="U117" s="4" t="str">
        <f t="shared" si="6"/>
        <v>--</v>
      </c>
    </row>
    <row r="118" spans="1:21" ht="0.6" customHeight="1" thickBot="1" x14ac:dyDescent="0.25">
      <c r="A118" s="69" t="str">
        <f t="shared" si="5"/>
        <v>--</v>
      </c>
      <c r="B118" s="597"/>
      <c r="C118" s="81"/>
      <c r="D118" s="81"/>
      <c r="E118" s="82">
        <f>1/COUNTA(H115:H118)</f>
        <v>0.5</v>
      </c>
      <c r="F118" s="82">
        <f>E114+E118</f>
        <v>3.5</v>
      </c>
      <c r="G118" s="76"/>
      <c r="H118" s="282"/>
      <c r="I118" s="44"/>
      <c r="J118" s="368">
        <f>IF(I118="Oui",E118,0)</f>
        <v>0</v>
      </c>
      <c r="K118" s="44"/>
      <c r="L118" s="368">
        <f>IF(K118="Oui",E118,0)</f>
        <v>0</v>
      </c>
      <c r="M118" s="44"/>
      <c r="N118" s="376">
        <f>IF(M118="Oui",E118,0)</f>
        <v>0</v>
      </c>
      <c r="O118" s="143"/>
      <c r="P118" s="143"/>
      <c r="Q118" s="143"/>
      <c r="U118" s="4" t="str">
        <f t="shared" si="6"/>
        <v>--</v>
      </c>
    </row>
    <row r="119" spans="1:21" ht="43.9" customHeight="1" thickBot="1" x14ac:dyDescent="0.25">
      <c r="A119" s="69" t="str">
        <f t="shared" si="5"/>
        <v>--</v>
      </c>
      <c r="H119" s="283"/>
      <c r="I119" s="173" t="s">
        <v>379</v>
      </c>
      <c r="J119" s="364"/>
      <c r="K119" s="174" t="s">
        <v>393</v>
      </c>
      <c r="M119" s="175" t="s">
        <v>394</v>
      </c>
      <c r="O119" s="591"/>
      <c r="P119" s="591"/>
      <c r="Q119" s="591"/>
      <c r="U119" s="4" t="str">
        <f t="shared" si="6"/>
        <v>--</v>
      </c>
    </row>
    <row r="120" spans="1:21" ht="150" customHeight="1" thickBot="1" x14ac:dyDescent="0.25">
      <c r="A120" s="69" t="str">
        <f t="shared" si="5"/>
        <v>--</v>
      </c>
      <c r="H120" s="283"/>
      <c r="I120" s="275"/>
      <c r="J120" s="364"/>
      <c r="K120" s="275"/>
      <c r="M120" s="275"/>
      <c r="O120" s="591"/>
      <c r="P120" s="591"/>
      <c r="Q120" s="591"/>
      <c r="U120" s="4" t="str">
        <f t="shared" si="6"/>
        <v>--</v>
      </c>
    </row>
    <row r="121" spans="1:21" ht="15" x14ac:dyDescent="0.2">
      <c r="A121" s="69" t="str">
        <f t="shared" si="5"/>
        <v>--</v>
      </c>
      <c r="H121" s="283"/>
      <c r="J121" s="364"/>
      <c r="O121" s="591"/>
      <c r="P121" s="591"/>
      <c r="Q121" s="591"/>
      <c r="U121" s="4" t="str">
        <f t="shared" si="6"/>
        <v>--</v>
      </c>
    </row>
    <row r="122" spans="1:21" ht="15.75" thickBot="1" x14ac:dyDescent="0.25">
      <c r="A122" s="69" t="str">
        <f t="shared" si="5"/>
        <v>--</v>
      </c>
      <c r="H122" s="283"/>
      <c r="J122" s="364"/>
      <c r="O122" s="591"/>
      <c r="P122" s="591"/>
      <c r="Q122" s="591"/>
      <c r="U122" s="4" t="str">
        <f t="shared" si="6"/>
        <v>--</v>
      </c>
    </row>
    <row r="123" spans="1:21" ht="75" customHeight="1" thickBot="1" x14ac:dyDescent="0.25">
      <c r="A123" s="69" t="str">
        <f t="shared" si="5"/>
        <v>--</v>
      </c>
      <c r="B123" s="564" t="s">
        <v>825</v>
      </c>
      <c r="C123" s="91"/>
      <c r="D123" s="91"/>
      <c r="E123" s="92"/>
      <c r="F123" s="92"/>
      <c r="G123" s="91"/>
      <c r="H123" s="447" t="s">
        <v>313</v>
      </c>
      <c r="I123" s="93">
        <f>MAX(J125,J130,J135,J140)</f>
        <v>0</v>
      </c>
      <c r="J123" s="439"/>
      <c r="K123" s="93">
        <f>MAX(L125,L130,L135,L140)</f>
        <v>0</v>
      </c>
      <c r="L123" s="94"/>
      <c r="M123" s="95">
        <f>MAX(N125,N130,N135,N140)</f>
        <v>0</v>
      </c>
      <c r="N123" s="144"/>
      <c r="U123" s="4" t="str">
        <f t="shared" si="6"/>
        <v>--</v>
      </c>
    </row>
    <row r="124" spans="1:21" s="69" customFormat="1" ht="171" hidden="1" customHeight="1" thickBot="1" x14ac:dyDescent="0.25">
      <c r="A124" s="69" t="str">
        <f t="shared" si="5"/>
        <v>--</v>
      </c>
      <c r="B124" s="73"/>
      <c r="C124" s="74"/>
      <c r="D124" s="74"/>
      <c r="E124" s="75"/>
      <c r="F124" s="75"/>
      <c r="G124" s="76"/>
      <c r="H124" s="504"/>
      <c r="I124" s="440" t="str">
        <f>IF(J140=4,$H$142,IF(J135=3,$H$137,IF(J130=2,$H$132,IF(J125=1,$H$127,""))))</f>
        <v/>
      </c>
      <c r="J124" s="79" t="str">
        <f>IF(AND(I123&gt;3,I123&lt;4),IF(J141&lt;&gt;0,H141&amp;CHAR(10),"")&amp;IF(J142&lt;&gt;0,H142&amp;CHAR(10),"")&amp;IF(J143&lt;&gt;0,H143&amp;CHAR(10),"")&amp;IF(J144&lt;&gt;0,H144,""),IF(AND(I123&gt;2,I123&lt;3),IF(J136&lt;&gt;0,H136&amp;CHAR(10),"")&amp;IF(J137&lt;&gt;0,H137&amp;CHAR(10),"")&amp;IF(J138&lt;&gt;0,H138&amp;CHAR(10),"")&amp;IF(J139&lt;&gt;0,H139,""),IF(AND(I123&gt;1,I123&lt;2),IF(J131&lt;&gt;0,H131&amp;CHAR(10),"")&amp;IF(J132&lt;&gt;0,H132&amp;CHAR(10),"")&amp;IF(J133&lt;&gt;0,H133&amp;CHAR(10),"")&amp;IF(J134&lt;&gt;0,H134,""),IF(AND(I123&gt;0,I123&lt;1),IF(J126&lt;&gt;0,H126&amp;CHAR(10),"")&amp;IF(J127&lt;&gt;0,H127&amp;CHAR(10),"")&amp;IF(J128&lt;&gt;0,H128&amp;CHAR(10),"")&amp;IF(J129&lt;&gt;0,H129,""),""))))</f>
        <v/>
      </c>
      <c r="K124" s="440" t="str">
        <f>IF(L140=4,$H$142,IF(L135=3,$H$137,IF(L130=2,$H$132,IF(L125=1,$H$127,""))))</f>
        <v/>
      </c>
      <c r="L124" s="79" t="str">
        <f>IF(AND(K123&gt;3,K123&lt;4),IF(L141&lt;&gt;0,H141&amp;CHAR(10),"")&amp;IF(L142&lt;&gt;0,H142&amp;CHAR(10),"")&amp;IF(L143&lt;&gt;0,H143&amp;CHAR(10),"")&amp;IF(L144&lt;&gt;0,H144,""),IF(AND(K123&gt;2,K123&lt;3),IF(L136&lt;&gt;0,H136&amp;CHAR(10),"")&amp;IF(L137&lt;&gt;0,H137&amp;CHAR(10),"")&amp;IF(L138&lt;&gt;0,H138&amp;CHAR(10),"")&amp;IF(L139&lt;&gt;0,H139,""),IF(AND(K123&gt;1,K123&lt;2),IF(L131&lt;&gt;0,H131&amp;CHAR(10),"")&amp;IF(L132&lt;&gt;0,H132&amp;CHAR(10),"")&amp;IF(L133&lt;&gt;0,H133&amp;CHAR(10),"")&amp;IF(L134&lt;&gt;0,H134,""),IF(AND(K123&gt;0,K123&lt;1),IF(L126&lt;&gt;0,H126&amp;CHAR(10),"")&amp;IF(L127&lt;&gt;0,H127&amp;CHAR(10),"")&amp;IF(L128&lt;&gt;0,H128&amp;CHAR(10),"")&amp;IF(L129&lt;&gt;0,H129,""),""))))</f>
        <v/>
      </c>
      <c r="M124" s="440" t="str">
        <f>IF(N140=4,$H$142,IF(N135=3,$H$137,IF(N130=2,$H$132,IF(N125=1,$H$127,""))))</f>
        <v/>
      </c>
      <c r="N124" s="77" t="str">
        <f>IF(AND(M123&gt;3,M123&lt;4),IF(N141&lt;&gt;0,H141&amp;CHAR(10),"")&amp;IF(N142&lt;&gt;0,H142&amp;CHAR(10),"")&amp;IF(N143&lt;&gt;0,H143&amp;CHAR(10),"")&amp;IF(N144&lt;&gt;0,H144,""),IF(AND(M123&gt;2,M123&lt;3),IF(N136&lt;&gt;0,H136&amp;CHAR(10),"")&amp;IF(N137&lt;&gt;0,H137&amp;CHAR(10),"")&amp;IF(N138&lt;&gt;0,H138&amp;CHAR(10),"")&amp;IF(N139&lt;&gt;0,H139,""),IF(AND(M123&gt;1,M123&lt;2),IF(N131&lt;&gt;0,H131&amp;CHAR(10),"")&amp;IF(N132&lt;&gt;0,H132&amp;CHAR(10),"")&amp;IF(N133&lt;&gt;0,H133&amp;CHAR(10),"")&amp;IF(N134&lt;&gt;0,H134,""),IF(AND(M123&gt;0,M123&lt;1),IF(N126&lt;&gt;0,H126&amp;CHAR(10),"")&amp;IF(N127&lt;&gt;0,H127&amp;CHAR(10),"")&amp;IF(N128&lt;&gt;0,H128&amp;CHAR(10),"")&amp;IF(N129&lt;&gt;0,H129,""),""))))</f>
        <v/>
      </c>
      <c r="O124" s="154"/>
      <c r="P124" s="154"/>
      <c r="Q124" s="154"/>
      <c r="U124" s="4" t="str">
        <f t="shared" si="6"/>
        <v>--</v>
      </c>
    </row>
    <row r="125" spans="1:21" ht="16.5" hidden="1" customHeight="1" thickBot="1" x14ac:dyDescent="0.25">
      <c r="A125" s="69" t="str">
        <f t="shared" si="5"/>
        <v>--</v>
      </c>
      <c r="B125" s="80"/>
      <c r="C125" s="81" t="s">
        <v>63</v>
      </c>
      <c r="D125" s="81" t="s">
        <v>64</v>
      </c>
      <c r="E125" s="82">
        <v>0</v>
      </c>
      <c r="F125" s="82"/>
      <c r="G125" s="76" t="s">
        <v>121</v>
      </c>
      <c r="H125" s="490" t="s">
        <v>120</v>
      </c>
      <c r="I125" s="112" t="str">
        <f>IF(I123&lt;1,IF(J126=0,H126&amp;CHAR(10),"")&amp;IF(J127=0,H127&amp;CHAR(10),"")&amp;IF(J128=0,H128&amp;CHAR(10),"")&amp;IF(J129=0,H129,""),"")</f>
        <v xml:space="preserve">- Enonce une ou plusieurs idées de projet professionnel.
</v>
      </c>
      <c r="J125" s="441">
        <f>IF(SUM(J126:J129)&gt;0,E125+SUM(J126:J129),0)</f>
        <v>0</v>
      </c>
      <c r="K125" s="113" t="str">
        <f>IF(K123&lt;1,IF(L126=0,H126&amp;CHAR(10),"")&amp;IF(L127=0,H127&amp;CHAR(10),"")&amp;IF(L128=0,H128&amp;CHAR(10),"")&amp;IF(L129=0,H129,""),"")</f>
        <v xml:space="preserve">- Enonce une ou plusieurs idées de projet professionnel.
</v>
      </c>
      <c r="L125" s="441">
        <f>IF(SUM(L126:L129)&gt;0,E125+SUM(L126:L129),0)</f>
        <v>0</v>
      </c>
      <c r="M125" s="114" t="str">
        <f>IF(M123&lt;1,IF(N126=0,H126&amp;CHAR(10),"")&amp;IF(N127=0,H127&amp;CHAR(10),"")&amp;IF(N128=0,H128&amp;CHAR(10),"")&amp;IF(N129=0,H129,""),"")</f>
        <v xml:space="preserve">- Enonce une ou plusieurs idées de projet professionnel.
</v>
      </c>
      <c r="N125" s="376">
        <f>IF(SUM(N126:N129)&gt;0,E125+SUM(N126:N129),0)</f>
        <v>0</v>
      </c>
      <c r="O125" s="143"/>
      <c r="P125" s="143"/>
      <c r="Q125" s="143"/>
      <c r="U125" s="4" t="str">
        <f t="shared" si="6"/>
        <v>--</v>
      </c>
    </row>
    <row r="126" spans="1:21" ht="32.450000000000003" customHeight="1" thickBot="1" x14ac:dyDescent="0.25">
      <c r="A126" s="69" t="str">
        <f t="shared" si="5"/>
        <v>5-1-3</v>
      </c>
      <c r="B126" s="593" t="s">
        <v>120</v>
      </c>
      <c r="C126" s="81"/>
      <c r="D126" s="81"/>
      <c r="E126" s="82">
        <f>1/COUNTA(H126:H129)</f>
        <v>1</v>
      </c>
      <c r="F126" s="82">
        <f>E125+E126</f>
        <v>1</v>
      </c>
      <c r="G126" s="76"/>
      <c r="H126" s="447" t="s">
        <v>245</v>
      </c>
      <c r="I126" s="42"/>
      <c r="J126" s="465">
        <f>IF(I126="Oui",E126,0)</f>
        <v>0</v>
      </c>
      <c r="K126" s="42"/>
      <c r="L126" s="465">
        <f>IF(K126="Oui",E126,0)</f>
        <v>0</v>
      </c>
      <c r="M126" s="42"/>
      <c r="N126" s="376">
        <f>IF(M126="Oui",E126,0)</f>
        <v>0</v>
      </c>
      <c r="O126" s="591"/>
      <c r="P126" s="591"/>
      <c r="Q126" s="176"/>
      <c r="R126" s="54">
        <v>5</v>
      </c>
      <c r="S126" s="54" t="str">
        <f t="shared" ref="S126:S141" si="8">MID(B126,8,1)</f>
        <v>1</v>
      </c>
      <c r="T126" s="54">
        <f>T116+1</f>
        <v>3</v>
      </c>
      <c r="U126" s="4" t="str">
        <f t="shared" si="6"/>
        <v>5-1-3</v>
      </c>
    </row>
    <row r="127" spans="1:21" ht="21" hidden="1" customHeight="1" x14ac:dyDescent="0.2">
      <c r="A127" s="69" t="str">
        <f t="shared" si="5"/>
        <v>5--</v>
      </c>
      <c r="B127" s="594"/>
      <c r="C127" s="81"/>
      <c r="D127" s="81"/>
      <c r="E127" s="82">
        <f>1/COUNTA(H126:H129)</f>
        <v>1</v>
      </c>
      <c r="F127" s="82">
        <f>E125+E127</f>
        <v>1</v>
      </c>
      <c r="G127" s="76"/>
      <c r="H127" s="507"/>
      <c r="I127" s="39"/>
      <c r="J127" s="464">
        <f>IF(I127="Oui",E127,0)</f>
        <v>0</v>
      </c>
      <c r="K127" s="39"/>
      <c r="L127" s="464">
        <f>IF(K127="Oui",E127,0)</f>
        <v>0</v>
      </c>
      <c r="M127" s="39"/>
      <c r="N127" s="376">
        <f>IF(M127="Oui",E127,0)</f>
        <v>0</v>
      </c>
      <c r="O127" s="591"/>
      <c r="P127" s="591"/>
      <c r="Q127" s="149"/>
      <c r="R127" s="54">
        <v>5</v>
      </c>
      <c r="S127" s="54" t="str">
        <f t="shared" si="8"/>
        <v/>
      </c>
      <c r="U127" s="4" t="str">
        <f t="shared" si="6"/>
        <v>5--</v>
      </c>
    </row>
    <row r="128" spans="1:21" ht="21.75" hidden="1" customHeight="1" x14ac:dyDescent="0.2">
      <c r="A128" s="69" t="str">
        <f t="shared" si="5"/>
        <v>5--</v>
      </c>
      <c r="B128" s="594"/>
      <c r="C128" s="81"/>
      <c r="D128" s="81"/>
      <c r="E128" s="82">
        <f>1/COUNTA(H126:H129)</f>
        <v>1</v>
      </c>
      <c r="F128" s="82">
        <f>E125+E128</f>
        <v>1</v>
      </c>
      <c r="G128" s="76"/>
      <c r="H128" s="510"/>
      <c r="I128" s="35"/>
      <c r="J128" s="461">
        <f>IF(I128="Oui",E128,0)</f>
        <v>0</v>
      </c>
      <c r="K128" s="35"/>
      <c r="L128" s="461">
        <f>IF(K128="Oui",E128,0)</f>
        <v>0</v>
      </c>
      <c r="M128" s="35"/>
      <c r="N128" s="376">
        <f>IF(M128="Oui",E128,0)</f>
        <v>0</v>
      </c>
      <c r="O128" s="591"/>
      <c r="P128" s="591"/>
      <c r="Q128" s="149"/>
      <c r="R128" s="54">
        <v>5</v>
      </c>
      <c r="S128" s="54" t="str">
        <f t="shared" si="8"/>
        <v/>
      </c>
      <c r="U128" s="4" t="str">
        <f t="shared" si="6"/>
        <v>5--</v>
      </c>
    </row>
    <row r="129" spans="1:21" ht="28.5" hidden="1" customHeight="1" thickBot="1" x14ac:dyDescent="0.25">
      <c r="A129" s="69" t="str">
        <f t="shared" si="5"/>
        <v>5--</v>
      </c>
      <c r="B129" s="594"/>
      <c r="C129" s="81"/>
      <c r="D129" s="81"/>
      <c r="E129" s="82">
        <f>1/COUNTA(H126:H129)</f>
        <v>1</v>
      </c>
      <c r="F129" s="82">
        <f>E125+E129</f>
        <v>1</v>
      </c>
      <c r="G129" s="76"/>
      <c r="H129" s="495"/>
      <c r="I129" s="36"/>
      <c r="J129" s="462">
        <f>IF(I129="Oui",E129,0)</f>
        <v>0</v>
      </c>
      <c r="K129" s="36"/>
      <c r="L129" s="462">
        <f>IF(K129="Oui",E129,0)</f>
        <v>0</v>
      </c>
      <c r="M129" s="36"/>
      <c r="N129" s="376">
        <f>IF(M129="Oui",E129,0)</f>
        <v>0</v>
      </c>
      <c r="O129" s="591"/>
      <c r="P129" s="591"/>
      <c r="Q129" s="149"/>
      <c r="R129" s="54">
        <v>5</v>
      </c>
      <c r="S129" s="54" t="str">
        <f t="shared" si="8"/>
        <v/>
      </c>
      <c r="U129" s="4" t="str">
        <f t="shared" si="6"/>
        <v>5--</v>
      </c>
    </row>
    <row r="130" spans="1:21" ht="20.25" hidden="1" customHeight="1" thickBot="1" x14ac:dyDescent="0.25">
      <c r="A130" s="69" t="str">
        <f t="shared" si="5"/>
        <v>5--</v>
      </c>
      <c r="B130" s="83"/>
      <c r="C130" s="81" t="s">
        <v>63</v>
      </c>
      <c r="D130" s="81" t="s">
        <v>67</v>
      </c>
      <c r="E130" s="82">
        <v>1</v>
      </c>
      <c r="F130" s="82"/>
      <c r="G130" s="76" t="s">
        <v>122</v>
      </c>
      <c r="H130" s="496" t="s">
        <v>123</v>
      </c>
      <c r="I130" s="221" t="str">
        <f>IF(I123&lt;2,IF(J131=0,H131&amp;CHAR(10),"")&amp;IF(J132=0,H132&amp;CHAR(10),"")&amp;IF(J133=0,H133&amp;CHAR(10),"")&amp;IF(J134=0,H134,""),"")</f>
        <v xml:space="preserve">- Identifie les exigences et les réalités du secteur visé.
- Analyse la pertinence de son souhait au regard des réalités constatées.
</v>
      </c>
      <c r="J130" s="441">
        <f>IF(SUM(J131:J134)&gt;0,E130+SUM(J131:J134),0)</f>
        <v>0</v>
      </c>
      <c r="K130" s="115" t="str">
        <f>IF(K123&lt;2,IF(L131=0,H131&amp;CHAR(10),"")&amp;IF(L132=0,H132&amp;CHAR(10),"")&amp;IF(L133=0,H133&amp;CHAR(10),"")&amp;IF(L134=0,H134,""),"")</f>
        <v xml:space="preserve">- Identifie les exigences et les réalités du secteur visé.
- Analyse la pertinence de son souhait au regard des réalités constatées.
</v>
      </c>
      <c r="L130" s="441">
        <f>IF(SUM(L131:L134)&gt;0,E130+SUM(L131:L134),0)</f>
        <v>0</v>
      </c>
      <c r="M130" s="116" t="str">
        <f>IF(M123&lt;2,IF(N131=0,H131&amp;CHAR(10),"")&amp;IF(N132=0,H132&amp;CHAR(10),"")&amp;IF(N133=0,H133&amp;CHAR(10),"")&amp;IF(N134=0,H134,""),"")</f>
        <v xml:space="preserve">- Identifie les exigences et les réalités du secteur visé.
- Analyse la pertinence de son souhait au regard des réalités constatées.
</v>
      </c>
      <c r="N130" s="376">
        <f>IF(SUM(N131:N134)&gt;0,E130+SUM(N131:N134),0)</f>
        <v>0</v>
      </c>
      <c r="O130" s="591"/>
      <c r="P130" s="591"/>
      <c r="Q130" s="149"/>
      <c r="R130" s="54">
        <v>5</v>
      </c>
      <c r="S130" s="54" t="str">
        <f t="shared" si="8"/>
        <v/>
      </c>
      <c r="U130" s="4" t="str">
        <f t="shared" si="6"/>
        <v>5--</v>
      </c>
    </row>
    <row r="131" spans="1:21" ht="23.25" customHeight="1" x14ac:dyDescent="0.2">
      <c r="A131" s="69" t="str">
        <f t="shared" si="5"/>
        <v>5-2-4</v>
      </c>
      <c r="B131" s="595" t="s">
        <v>123</v>
      </c>
      <c r="C131" s="81"/>
      <c r="D131" s="81"/>
      <c r="E131" s="82">
        <f>1/COUNTA(H131:H134)</f>
        <v>0.5</v>
      </c>
      <c r="F131" s="82">
        <f>E130+E131</f>
        <v>1.5</v>
      </c>
      <c r="G131" s="76"/>
      <c r="H131" s="491" t="s">
        <v>282</v>
      </c>
      <c r="I131" s="40"/>
      <c r="J131" s="460">
        <f>IF(I131="Oui",E131,0)</f>
        <v>0</v>
      </c>
      <c r="K131" s="40"/>
      <c r="L131" s="460">
        <f>IF(K131="Oui",E131,0)</f>
        <v>0</v>
      </c>
      <c r="M131" s="40"/>
      <c r="N131" s="376">
        <f>IF(M131="Oui",E131,0)</f>
        <v>0</v>
      </c>
      <c r="O131" s="591"/>
      <c r="P131" s="591"/>
      <c r="Q131" s="149"/>
      <c r="R131" s="54">
        <v>5</v>
      </c>
      <c r="S131" s="54" t="str">
        <f t="shared" si="8"/>
        <v>2</v>
      </c>
      <c r="T131" s="54">
        <f>T126+1</f>
        <v>4</v>
      </c>
      <c r="U131" s="4" t="str">
        <f t="shared" si="6"/>
        <v>5-2-4</v>
      </c>
    </row>
    <row r="132" spans="1:21" ht="21" customHeight="1" thickBot="1" x14ac:dyDescent="0.25">
      <c r="A132" s="69" t="str">
        <f t="shared" si="5"/>
        <v>5-2-1</v>
      </c>
      <c r="B132" s="596"/>
      <c r="C132" s="81"/>
      <c r="D132" s="81"/>
      <c r="E132" s="82">
        <f>1/COUNTA(H131:H134)</f>
        <v>0.5</v>
      </c>
      <c r="F132" s="82">
        <f>E130+E132</f>
        <v>1.5</v>
      </c>
      <c r="G132" s="76"/>
      <c r="H132" s="499" t="s">
        <v>283</v>
      </c>
      <c r="I132" s="36"/>
      <c r="J132" s="462">
        <f>IF(I132="Oui",E132,0)</f>
        <v>0</v>
      </c>
      <c r="K132" s="36"/>
      <c r="L132" s="462">
        <f>IF(K132="Oui",E132,0)</f>
        <v>0</v>
      </c>
      <c r="M132" s="36"/>
      <c r="N132" s="376">
        <f>IF(M132="Oui",E132,0)</f>
        <v>0</v>
      </c>
      <c r="O132" s="591"/>
      <c r="P132" s="591"/>
      <c r="Q132" s="149"/>
      <c r="R132" s="54">
        <v>5</v>
      </c>
      <c r="S132" s="54">
        <v>2</v>
      </c>
      <c r="T132" s="54">
        <f t="shared" ref="T132:T142" si="9">T127+1</f>
        <v>1</v>
      </c>
      <c r="U132" s="4" t="str">
        <f t="shared" si="6"/>
        <v>5-2-1</v>
      </c>
    </row>
    <row r="133" spans="1:21" ht="0.75" hidden="1" customHeight="1" thickBot="1" x14ac:dyDescent="0.25">
      <c r="A133" s="69" t="str">
        <f t="shared" si="5"/>
        <v>5--1</v>
      </c>
      <c r="B133" s="596"/>
      <c r="C133" s="81"/>
      <c r="D133" s="81"/>
      <c r="E133" s="82">
        <f>1/COUNTA(H131:H134)</f>
        <v>0.5</v>
      </c>
      <c r="F133" s="82">
        <f>E130+E133</f>
        <v>1.5</v>
      </c>
      <c r="G133" s="76"/>
      <c r="H133" s="507"/>
      <c r="I133" s="39"/>
      <c r="J133" s="464">
        <f>IF(I133="Oui",E133,0)</f>
        <v>0</v>
      </c>
      <c r="K133" s="39"/>
      <c r="L133" s="464">
        <f>IF(K133="Oui",E133,0)</f>
        <v>0</v>
      </c>
      <c r="M133" s="39"/>
      <c r="N133" s="376">
        <f>IF(M133="Oui",E133,0)</f>
        <v>0</v>
      </c>
      <c r="O133" s="591"/>
      <c r="P133" s="591"/>
      <c r="Q133" s="149"/>
      <c r="R133" s="54">
        <v>5</v>
      </c>
      <c r="S133" s="54" t="str">
        <f t="shared" si="8"/>
        <v/>
      </c>
      <c r="T133" s="54">
        <f t="shared" si="9"/>
        <v>1</v>
      </c>
      <c r="U133" s="4" t="str">
        <f t="shared" si="6"/>
        <v>5--1</v>
      </c>
    </row>
    <row r="134" spans="1:21" ht="0.75" hidden="1" customHeight="1" thickBot="1" x14ac:dyDescent="0.25">
      <c r="A134" s="69" t="str">
        <f t="shared" si="5"/>
        <v>5--1</v>
      </c>
      <c r="B134" s="596"/>
      <c r="C134" s="81"/>
      <c r="D134" s="81"/>
      <c r="E134" s="82">
        <f>1/COUNTA(H131:H134)</f>
        <v>0.5</v>
      </c>
      <c r="F134" s="82">
        <f>E130+E134</f>
        <v>1.5</v>
      </c>
      <c r="G134" s="76"/>
      <c r="H134" s="508"/>
      <c r="I134" s="36"/>
      <c r="J134" s="462">
        <f>IF(I134="Oui",E134,0)</f>
        <v>0</v>
      </c>
      <c r="K134" s="36"/>
      <c r="L134" s="462">
        <f>IF(K134="Oui",E134,0)</f>
        <v>0</v>
      </c>
      <c r="M134" s="36"/>
      <c r="N134" s="376">
        <f>IF(M134="Oui",E134,0)</f>
        <v>0</v>
      </c>
      <c r="O134" s="591"/>
      <c r="P134" s="591"/>
      <c r="Q134" s="149"/>
      <c r="R134" s="54">
        <v>5</v>
      </c>
      <c r="S134" s="54" t="str">
        <f t="shared" si="8"/>
        <v/>
      </c>
      <c r="T134" s="54">
        <f t="shared" si="9"/>
        <v>1</v>
      </c>
      <c r="U134" s="4" t="str">
        <f t="shared" si="6"/>
        <v>5--1</v>
      </c>
    </row>
    <row r="135" spans="1:21" ht="16.5" hidden="1" customHeight="1" thickBot="1" x14ac:dyDescent="0.25">
      <c r="A135" s="69" t="str">
        <f t="shared" si="5"/>
        <v>5--1</v>
      </c>
      <c r="B135" s="83"/>
      <c r="C135" s="81" t="s">
        <v>63</v>
      </c>
      <c r="D135" s="81" t="s">
        <v>69</v>
      </c>
      <c r="E135" s="82">
        <v>2</v>
      </c>
      <c r="F135" s="82"/>
      <c r="G135" s="76" t="s">
        <v>126</v>
      </c>
      <c r="H135" s="496" t="s">
        <v>125</v>
      </c>
      <c r="I135" s="221" t="str">
        <f>IF(I123&lt;3,IF(J136=0,H136&amp;CHAR(10),"")&amp;IF(J137=0,H137&amp;CHAR(10),"")&amp;IF(J138=0,H138&amp;CHAR(10),"")&amp;IF(J139=0,H139,""),"")</f>
        <v xml:space="preserve">- Compare ses représentations aux réalités du secteur visé.
- Présente de façon claire et argumentée son projet auprès de représentants d'organismes de formation et de l’entreprise.
</v>
      </c>
      <c r="J135" s="441">
        <f>IF(SUM(J136:J139)&gt;0,E135+SUM(J136:J139),0)</f>
        <v>0</v>
      </c>
      <c r="K135" s="115" t="str">
        <f>IF(K123&lt;3,IF(L136=0,H136&amp;CHAR(10),"")&amp;IF(L137=0,H137&amp;CHAR(10),"")&amp;IF(L138=0,H138&amp;CHAR(10),"")&amp;IF(L139=0,H139,""),"")</f>
        <v xml:space="preserve">- Compare ses représentations aux réalités du secteur visé.
- Présente de façon claire et argumentée son projet auprès de représentants d'organismes de formation et de l’entreprise.
</v>
      </c>
      <c r="L135" s="469">
        <f>IF(SUM(L136:L139)&gt;0,E135+SUM(L136:L139),0)</f>
        <v>0</v>
      </c>
      <c r="M135" s="117" t="str">
        <f>IF(M123&lt;3,IF(N136=0,H136&amp;CHAR(10),"")&amp;IF(N137=0,H137&amp;CHAR(10),"")&amp;IF(N138=0,H138&amp;CHAR(10),"")&amp;IF(N139=0,H139,""),"")</f>
        <v xml:space="preserve">- Compare ses représentations aux réalités du secteur visé.
- Présente de façon claire et argumentée son projet auprès de représentants d'organismes de formation et de l’entreprise.
</v>
      </c>
      <c r="N135" s="376">
        <f>IF(SUM(N136:N139)&gt;0,E135+SUM(N136:N139),0)</f>
        <v>0</v>
      </c>
      <c r="O135" s="591"/>
      <c r="P135" s="591"/>
      <c r="Q135" s="149"/>
      <c r="R135" s="54">
        <v>5</v>
      </c>
      <c r="S135" s="54" t="str">
        <f t="shared" si="8"/>
        <v/>
      </c>
      <c r="T135" s="54">
        <f t="shared" si="9"/>
        <v>1</v>
      </c>
      <c r="U135" s="4" t="str">
        <f t="shared" si="6"/>
        <v>5--1</v>
      </c>
    </row>
    <row r="136" spans="1:21" ht="23.25" customHeight="1" x14ac:dyDescent="0.2">
      <c r="A136" s="69" t="str">
        <f t="shared" si="5"/>
        <v>5-3-5</v>
      </c>
      <c r="B136" s="600" t="s">
        <v>125</v>
      </c>
      <c r="C136" s="81"/>
      <c r="D136" s="81"/>
      <c r="E136" s="82">
        <f>1/COUNTA(H136:H139)</f>
        <v>0.5</v>
      </c>
      <c r="F136" s="82">
        <f>E135+E136</f>
        <v>2.5</v>
      </c>
      <c r="G136" s="76"/>
      <c r="H136" s="491" t="s">
        <v>124</v>
      </c>
      <c r="I136" s="40"/>
      <c r="J136" s="460">
        <f>IF(I136="Oui",E136,0)</f>
        <v>0</v>
      </c>
      <c r="K136" s="40"/>
      <c r="L136" s="460">
        <f>IF(K136="Oui",E136,0)</f>
        <v>0</v>
      </c>
      <c r="M136" s="40"/>
      <c r="N136" s="376">
        <f>IF(M136="Oui",E136,0)</f>
        <v>0</v>
      </c>
      <c r="O136" s="591"/>
      <c r="P136" s="591"/>
      <c r="Q136" s="149"/>
      <c r="R136" s="54">
        <v>5</v>
      </c>
      <c r="S136" s="54" t="str">
        <f t="shared" si="8"/>
        <v>3</v>
      </c>
      <c r="T136" s="54">
        <f t="shared" si="9"/>
        <v>5</v>
      </c>
      <c r="U136" s="4" t="str">
        <f t="shared" si="6"/>
        <v>5-3-5</v>
      </c>
    </row>
    <row r="137" spans="1:21" ht="32.450000000000003" customHeight="1" thickBot="1" x14ac:dyDescent="0.25">
      <c r="A137" s="69" t="str">
        <f t="shared" si="5"/>
        <v>5-3-2</v>
      </c>
      <c r="B137" s="603"/>
      <c r="C137" s="81"/>
      <c r="D137" s="81"/>
      <c r="E137" s="82">
        <f>1/COUNTA(H136:H139)</f>
        <v>0.5</v>
      </c>
      <c r="F137" s="82">
        <f>E135+E137</f>
        <v>2.5</v>
      </c>
      <c r="G137" s="76"/>
      <c r="H137" s="507" t="s">
        <v>223</v>
      </c>
      <c r="I137" s="39"/>
      <c r="J137" s="464">
        <f>IF(I137="Oui",E137,0)</f>
        <v>0</v>
      </c>
      <c r="K137" s="39"/>
      <c r="L137" s="464">
        <f>IF(K137="Oui",E137,0)</f>
        <v>0</v>
      </c>
      <c r="M137" s="39"/>
      <c r="N137" s="376">
        <f>IF(M137="Oui",E137,0)</f>
        <v>0</v>
      </c>
      <c r="O137" s="591"/>
      <c r="P137" s="591"/>
      <c r="Q137" s="592"/>
      <c r="R137" s="54">
        <v>5</v>
      </c>
      <c r="S137" s="54">
        <v>3</v>
      </c>
      <c r="T137" s="54">
        <f t="shared" si="9"/>
        <v>2</v>
      </c>
      <c r="U137" s="4" t="str">
        <f t="shared" si="6"/>
        <v>5-3-2</v>
      </c>
    </row>
    <row r="138" spans="1:21" ht="18.75" hidden="1" customHeight="1" x14ac:dyDescent="0.2">
      <c r="A138" s="69" t="str">
        <f t="shared" si="5"/>
        <v>5--2</v>
      </c>
      <c r="B138" s="603"/>
      <c r="C138" s="81"/>
      <c r="D138" s="81"/>
      <c r="E138" s="82">
        <f>1/COUNTA(H136:H139)</f>
        <v>0.5</v>
      </c>
      <c r="F138" s="82">
        <f>E135+E138</f>
        <v>2.5</v>
      </c>
      <c r="G138" s="76"/>
      <c r="H138" s="510"/>
      <c r="I138" s="35"/>
      <c r="J138" s="461">
        <f>IF(I138="Oui",E138,0)</f>
        <v>0</v>
      </c>
      <c r="K138" s="35"/>
      <c r="L138" s="461">
        <f>IF(K138="Oui",E138,0)</f>
        <v>0</v>
      </c>
      <c r="M138" s="35"/>
      <c r="N138" s="376">
        <f>IF(M138="Oui",E138,0)</f>
        <v>0</v>
      </c>
      <c r="O138" s="591"/>
      <c r="P138" s="591"/>
      <c r="Q138" s="592"/>
      <c r="R138" s="54">
        <v>5</v>
      </c>
      <c r="S138" s="54" t="str">
        <f t="shared" si="8"/>
        <v/>
      </c>
      <c r="T138" s="54">
        <f t="shared" si="9"/>
        <v>2</v>
      </c>
      <c r="U138" s="4" t="str">
        <f t="shared" si="6"/>
        <v>5--2</v>
      </c>
    </row>
    <row r="139" spans="1:21" ht="19.5" hidden="1" customHeight="1" thickBot="1" x14ac:dyDescent="0.25">
      <c r="A139" s="69" t="str">
        <f t="shared" si="5"/>
        <v>5--2</v>
      </c>
      <c r="B139" s="604"/>
      <c r="C139" s="81"/>
      <c r="D139" s="81"/>
      <c r="E139" s="82">
        <f>1/COUNTA(H136:H139)</f>
        <v>0.5</v>
      </c>
      <c r="F139" s="82">
        <f>E135+E139</f>
        <v>2.5</v>
      </c>
      <c r="G139" s="76"/>
      <c r="H139" s="495"/>
      <c r="I139" s="36"/>
      <c r="J139" s="462">
        <f>IF(I139="Oui",E139,0)</f>
        <v>0</v>
      </c>
      <c r="K139" s="36"/>
      <c r="L139" s="462">
        <f>IF(K139="Oui",E139,0)</f>
        <v>0</v>
      </c>
      <c r="M139" s="36"/>
      <c r="N139" s="376">
        <f>IF(M139="Oui",E139,0)</f>
        <v>0</v>
      </c>
      <c r="O139" s="591"/>
      <c r="P139" s="591"/>
      <c r="Q139" s="592"/>
      <c r="R139" s="54">
        <v>5</v>
      </c>
      <c r="S139" s="54" t="str">
        <f t="shared" si="8"/>
        <v/>
      </c>
      <c r="T139" s="54">
        <f t="shared" si="9"/>
        <v>2</v>
      </c>
      <c r="U139" s="4" t="str">
        <f t="shared" si="6"/>
        <v>5--2</v>
      </c>
    </row>
    <row r="140" spans="1:21" ht="3" hidden="1" customHeight="1" thickBot="1" x14ac:dyDescent="0.25">
      <c r="A140" s="69" t="str">
        <f t="shared" si="5"/>
        <v>5--2</v>
      </c>
      <c r="B140" s="83"/>
      <c r="C140" s="81" t="s">
        <v>63</v>
      </c>
      <c r="D140" s="81" t="s">
        <v>72</v>
      </c>
      <c r="E140" s="82">
        <v>3</v>
      </c>
      <c r="F140" s="82"/>
      <c r="G140" s="76" t="s">
        <v>128</v>
      </c>
      <c r="H140" s="496" t="s">
        <v>127</v>
      </c>
      <c r="I140" s="221" t="str">
        <f>IF(AND(I123&gt;3,I123&lt;4),IF(J141=0,H141&amp;CHAR(10),"")&amp;IF(J142=0,H142&amp;CHAR(10),"")&amp;IF(J143=0,H143&amp;CHAR(10),"")&amp;IF(J144=0,H144),H141&amp;CHAR(10)&amp;H142&amp;CHAR(10)&amp;H143&amp;CHAR(10)&amp;H144)</f>
        <v xml:space="preserve">- Choisit en justifiant sa voie d'accès à l'emploi (directe ou via une formation).
- Rend compte oralement d’un engagement précis pour  son projet (accès à un emploi, à une formation d'accès à la qualification ou qualifiante).
</v>
      </c>
      <c r="J140" s="441">
        <f>IF(SUM(J141:J144)&gt;0,E140+SUM(J141:J144),0)</f>
        <v>0</v>
      </c>
      <c r="K140" s="115" t="str">
        <f>IF(AND(K123&gt;3,K123&lt;4),IF(L141=0,H141&amp;CHAR(10),"")&amp;IF(L142=0,H142&amp;CHAR(10),"")&amp;IF(L143=0,H143&amp;CHAR(10),"")&amp;IF(L144=0,H144),H141&amp;CHAR(10)&amp;H142&amp;CHAR(10)&amp;H143&amp;CHAR(10)&amp;H144)</f>
        <v xml:space="preserve">- Choisit en justifiant sa voie d'accès à l'emploi (directe ou via une formation).
- Rend compte oralement d’un engagement précis pour  son projet (accès à un emploi, à une formation d'accès à la qualification ou qualifiante).
</v>
      </c>
      <c r="L140" s="469">
        <f>IF(SUM(L141:L144)&gt;0,E140+SUM(L141:L144),0)</f>
        <v>0</v>
      </c>
      <c r="M140" s="117" t="str">
        <f>IF(AND(M123&gt;3,M123&lt;4),IF(N141=0,H141&amp;CHAR(10),"")&amp;IF(N142=0,H142&amp;CHAR(10),"")&amp;IF(N143=0,H143&amp;CHAR(10),"")&amp;IF(N144=0,H144),H141&amp;CHAR(10)&amp;H142&amp;CHAR(10)&amp;H143&amp;CHAR(10)&amp;H144)</f>
        <v xml:space="preserve">- Choisit en justifiant sa voie d'accès à l'emploi (directe ou via une formation).
- Rend compte oralement d’un engagement précis pour  son projet (accès à un emploi, à une formation d'accès à la qualification ou qualifiante).
</v>
      </c>
      <c r="N140" s="376">
        <f>IF(SUM(N141:N144)&gt;0,E140+SUM(N141:N144),0)</f>
        <v>0</v>
      </c>
      <c r="O140" s="591"/>
      <c r="P140" s="591"/>
      <c r="Q140" s="592"/>
      <c r="R140" s="54">
        <v>5</v>
      </c>
      <c r="S140" s="54" t="str">
        <f t="shared" si="8"/>
        <v/>
      </c>
      <c r="T140" s="54">
        <f t="shared" si="9"/>
        <v>2</v>
      </c>
      <c r="U140" s="4" t="str">
        <f t="shared" si="6"/>
        <v>5--2</v>
      </c>
    </row>
    <row r="141" spans="1:21" ht="23.25" customHeight="1" x14ac:dyDescent="0.2">
      <c r="A141" s="69" t="str">
        <f t="shared" si="5"/>
        <v>5-4-6</v>
      </c>
      <c r="B141" s="600" t="s">
        <v>127</v>
      </c>
      <c r="C141" s="479"/>
      <c r="D141" s="477"/>
      <c r="E141" s="478">
        <f>1/COUNTA(H141:H144)</f>
        <v>0.5</v>
      </c>
      <c r="F141" s="478">
        <f>E140+E141</f>
        <v>3.5</v>
      </c>
      <c r="G141" s="480"/>
      <c r="H141" s="501" t="s">
        <v>224</v>
      </c>
      <c r="I141" s="475"/>
      <c r="J141" s="460">
        <f>IF(I141="Oui",E141,0)</f>
        <v>0</v>
      </c>
      <c r="K141" s="40"/>
      <c r="L141" s="460">
        <f>IF(K141="Oui",E141,0)</f>
        <v>0</v>
      </c>
      <c r="M141" s="40"/>
      <c r="N141" s="376">
        <f>IF(M141="Oui",E141,0)</f>
        <v>0</v>
      </c>
      <c r="O141" s="591"/>
      <c r="P141" s="591"/>
      <c r="Q141" s="592"/>
      <c r="R141" s="54">
        <v>5</v>
      </c>
      <c r="S141" s="54" t="str">
        <f t="shared" si="8"/>
        <v>4</v>
      </c>
      <c r="T141" s="54">
        <f t="shared" si="9"/>
        <v>6</v>
      </c>
      <c r="U141" s="4" t="str">
        <f t="shared" si="6"/>
        <v>5-4-6</v>
      </c>
    </row>
    <row r="142" spans="1:21" ht="46.15" customHeight="1" thickBot="1" x14ac:dyDescent="0.25">
      <c r="A142" s="69" t="str">
        <f t="shared" si="5"/>
        <v>5-4-3</v>
      </c>
      <c r="B142" s="601"/>
      <c r="C142" s="479"/>
      <c r="D142" s="477"/>
      <c r="E142" s="478">
        <f>1/COUNTA(H141:H144)</f>
        <v>0.5</v>
      </c>
      <c r="F142" s="478">
        <f>E140+E142</f>
        <v>3.5</v>
      </c>
      <c r="G142" s="480"/>
      <c r="H142" s="503" t="s">
        <v>305</v>
      </c>
      <c r="I142" s="476"/>
      <c r="J142" s="462">
        <f>IF(I142="Oui",E142,0)</f>
        <v>0</v>
      </c>
      <c r="K142" s="36"/>
      <c r="L142" s="462">
        <f>IF(K142="Oui",E142,0)</f>
        <v>0</v>
      </c>
      <c r="M142" s="36"/>
      <c r="N142" s="376">
        <f>IF(M142="Oui",E142,0)</f>
        <v>0</v>
      </c>
      <c r="O142" s="591"/>
      <c r="P142" s="591"/>
      <c r="Q142" s="592"/>
      <c r="R142" s="54">
        <v>5</v>
      </c>
      <c r="S142" s="54" t="str">
        <f>S141</f>
        <v>4</v>
      </c>
      <c r="T142" s="54">
        <f t="shared" si="9"/>
        <v>3</v>
      </c>
      <c r="U142" s="4" t="str">
        <f t="shared" si="6"/>
        <v>5-4-3</v>
      </c>
    </row>
    <row r="143" spans="1:21" ht="23.45" hidden="1" customHeight="1" x14ac:dyDescent="0.2">
      <c r="A143" s="69" t="str">
        <f t="shared" si="5"/>
        <v>--</v>
      </c>
      <c r="B143" s="81"/>
      <c r="C143" s="81"/>
      <c r="D143" s="81"/>
      <c r="E143" s="82">
        <f>1/COUNTA(H141:H144)</f>
        <v>0.5</v>
      </c>
      <c r="F143" s="82">
        <f>E140+E143</f>
        <v>3.5</v>
      </c>
      <c r="G143" s="76"/>
      <c r="H143" s="284"/>
      <c r="I143" s="472"/>
      <c r="J143" s="369">
        <f>IF(I143="Oui",E143,0)</f>
        <v>0</v>
      </c>
      <c r="K143" s="45"/>
      <c r="L143" s="369">
        <f>IF(K143="Oui",E143,0)</f>
        <v>0</v>
      </c>
      <c r="M143" s="45"/>
      <c r="N143" s="376">
        <f>IF(M143="Oui",E143,0)</f>
        <v>0</v>
      </c>
      <c r="O143" s="146"/>
      <c r="P143" s="146"/>
      <c r="Q143" s="149"/>
      <c r="U143" s="4" t="str">
        <f t="shared" si="6"/>
        <v>--</v>
      </c>
    </row>
    <row r="144" spans="1:21" ht="29.45" hidden="1" customHeight="1" thickBot="1" x14ac:dyDescent="0.25">
      <c r="A144" s="69" t="str">
        <f t="shared" si="5"/>
        <v>--</v>
      </c>
      <c r="B144" s="81"/>
      <c r="C144" s="88"/>
      <c r="D144" s="88"/>
      <c r="E144" s="89">
        <f>1/COUNTA(H141:H144)</f>
        <v>0.5</v>
      </c>
      <c r="F144" s="89">
        <f>E140+E144</f>
        <v>3.5</v>
      </c>
      <c r="G144" s="72"/>
      <c r="H144" s="474"/>
      <c r="I144" s="473"/>
      <c r="J144" s="368">
        <f>IF(I144="Oui",E144,0)</f>
        <v>0</v>
      </c>
      <c r="K144" s="44"/>
      <c r="L144" s="368">
        <f>IF(K144="Oui",E144,0)</f>
        <v>0</v>
      </c>
      <c r="M144" s="44"/>
      <c r="N144" s="376">
        <f>IF(M144="Oui",E144,0)</f>
        <v>0</v>
      </c>
      <c r="O144" s="146"/>
      <c r="P144" s="146"/>
      <c r="Q144" s="149"/>
      <c r="U144" s="4" t="str">
        <f t="shared" si="6"/>
        <v>--</v>
      </c>
    </row>
    <row r="145" spans="1:21" ht="39" thickBot="1" x14ac:dyDescent="0.25">
      <c r="A145" s="69" t="str">
        <f t="shared" si="5"/>
        <v>--</v>
      </c>
      <c r="H145" s="283"/>
      <c r="I145" s="173" t="s">
        <v>380</v>
      </c>
      <c r="J145" s="364"/>
      <c r="K145" s="174" t="s">
        <v>395</v>
      </c>
      <c r="M145" s="175" t="s">
        <v>396</v>
      </c>
      <c r="O145" s="146"/>
      <c r="P145" s="146"/>
      <c r="Q145" s="592"/>
      <c r="U145" s="4" t="str">
        <f t="shared" si="6"/>
        <v>--</v>
      </c>
    </row>
    <row r="146" spans="1:21" ht="150" customHeight="1" thickBot="1" x14ac:dyDescent="0.25">
      <c r="A146" s="69" t="str">
        <f t="shared" si="5"/>
        <v>--</v>
      </c>
      <c r="H146" s="283"/>
      <c r="I146" s="275"/>
      <c r="J146" s="364"/>
      <c r="K146" s="275"/>
      <c r="M146" s="275"/>
      <c r="O146" s="146"/>
      <c r="P146" s="146"/>
      <c r="Q146" s="592"/>
      <c r="U146" s="4" t="str">
        <f t="shared" si="6"/>
        <v>--</v>
      </c>
    </row>
    <row r="147" spans="1:21" ht="15" x14ac:dyDescent="0.2">
      <c r="A147" s="69" t="str">
        <f t="shared" ref="A147:A210" si="10">R147&amp;"-"&amp;S147&amp;"-"&amp;T147</f>
        <v>--</v>
      </c>
      <c r="H147" s="283"/>
      <c r="J147" s="364"/>
      <c r="O147" s="146"/>
      <c r="P147" s="146"/>
      <c r="Q147" s="592"/>
      <c r="U147" s="4" t="str">
        <f t="shared" si="6"/>
        <v>--</v>
      </c>
    </row>
    <row r="148" spans="1:21" ht="15.75" thickBot="1" x14ac:dyDescent="0.25">
      <c r="A148" s="69" t="str">
        <f t="shared" si="10"/>
        <v>--</v>
      </c>
      <c r="H148" s="283"/>
      <c r="J148" s="364"/>
      <c r="O148" s="146"/>
      <c r="P148" s="146"/>
      <c r="Q148" s="592"/>
      <c r="U148" s="4" t="str">
        <f t="shared" si="6"/>
        <v>--</v>
      </c>
    </row>
    <row r="149" spans="1:21" ht="66" customHeight="1" thickBot="1" x14ac:dyDescent="0.25">
      <c r="A149" s="69" t="str">
        <f t="shared" si="10"/>
        <v>--</v>
      </c>
      <c r="B149" s="564" t="s">
        <v>826</v>
      </c>
      <c r="C149" s="91"/>
      <c r="D149" s="91"/>
      <c r="E149" s="92"/>
      <c r="F149" s="92"/>
      <c r="G149" s="91"/>
      <c r="H149" s="447" t="s">
        <v>284</v>
      </c>
      <c r="I149" s="93">
        <f>MAX(J151,J156,J161,J166)</f>
        <v>0</v>
      </c>
      <c r="J149" s="439"/>
      <c r="K149" s="93">
        <f>MAX(L151,L156,L161,L166)</f>
        <v>0</v>
      </c>
      <c r="L149" s="94"/>
      <c r="M149" s="95">
        <f>MAX(N151,N156,N161,N166)</f>
        <v>0</v>
      </c>
      <c r="N149" s="144"/>
      <c r="U149" s="4" t="str">
        <f t="shared" si="6"/>
        <v>--</v>
      </c>
    </row>
    <row r="150" spans="1:21" s="69" customFormat="1" ht="171" hidden="1" customHeight="1" thickBot="1" x14ac:dyDescent="0.25">
      <c r="A150" s="69" t="str">
        <f t="shared" si="10"/>
        <v>--</v>
      </c>
      <c r="B150" s="73"/>
      <c r="C150" s="74"/>
      <c r="D150" s="74"/>
      <c r="E150" s="75"/>
      <c r="F150" s="75"/>
      <c r="G150" s="76"/>
      <c r="H150" s="504"/>
      <c r="I150" s="440" t="str">
        <f>IF(J166=4,$H$168,IF(J161=3,$H$163,IF(J156=2,$H$158,IF(J151=1,$H$153,""))))</f>
        <v/>
      </c>
      <c r="J150" s="79" t="str">
        <f>IF(AND(I149&gt;3,I149&lt;4),IF(J167&lt;&gt;0,H167&amp;CHAR(10),"")&amp;IF(J168&lt;&gt;0,H168&amp;CHAR(10),"")&amp;IF(J169&lt;&gt;0,H169&amp;CHAR(10),"")&amp;IF(J170&lt;&gt;0,H170,""),IF(AND(I149&gt;2,I149&lt;3),IF(J162&lt;&gt;0,H162&amp;CHAR(10),"")&amp;IF(J163&lt;&gt;0,H163&amp;CHAR(10),"")&amp;IF(J164&lt;&gt;0,H164&amp;CHAR(10),"")&amp;IF(J165&lt;&gt;0,H165,""),IF(AND(I149&gt;1,I149&lt;2),IF(J157&lt;&gt;0,H157&amp;CHAR(10),"")&amp;IF(J158&lt;&gt;0,H158&amp;CHAR(10),"")&amp;IF(J159&lt;&gt;0,H159&amp;CHAR(10),"")&amp;IF(J160&lt;&gt;0,H160,""),IF(AND(I149&gt;0,I149&lt;1),IF(J152&lt;&gt;0,H152&amp;CHAR(10),"")&amp;IF(J153&lt;&gt;0,H153&amp;CHAR(10),"")&amp;IF(J154&lt;&gt;0,H154&amp;CHAR(10),"")&amp;IF(J155&lt;&gt;0,H155,""),""))))</f>
        <v/>
      </c>
      <c r="K150" s="440" t="str">
        <f>IF(L166=4,$H$168,IF(L161=3,$H$163,IF(L156=2,$H$158,IF(L151=1,$H$153,""))))</f>
        <v/>
      </c>
      <c r="L150" s="79" t="str">
        <f>IF(AND(K149&gt;3,K149&lt;4),IF(L167&lt;&gt;0,H167&amp;CHAR(10),"")&amp;IF(L168&lt;&gt;0,H168&amp;CHAR(10),"")&amp;IF(L169&lt;&gt;0,H169&amp;CHAR(10),"")&amp;IF(L170&lt;&gt;0,H170,""),IF(AND(K149&gt;2,K149&lt;3),IF(L162&lt;&gt;0,H162&amp;CHAR(10),"")&amp;IF(L163&lt;&gt;0,H163&amp;CHAR(10),"")&amp;IF(L164&lt;&gt;0,H164&amp;CHAR(10),"")&amp;IF(L165&lt;&gt;0,H165,""),IF(AND(K149&gt;1,K149&lt;2),IF(L157&lt;&gt;0,H157&amp;CHAR(10),"")&amp;IF(L158&lt;&gt;0,H158&amp;CHAR(10),"")&amp;IF(L159&lt;&gt;0,H159&amp;CHAR(10),"")&amp;IF(L160&lt;&gt;0,H160,""),IF(AND(K149&gt;0,K149&lt;1),IF(L152&lt;&gt;0,H152&amp;CHAR(10),"")&amp;IF(L153&lt;&gt;0,H153&amp;CHAR(10),"")&amp;IF(L154&lt;&gt;0,H154&amp;CHAR(10),"")&amp;IF(L155&lt;&gt;0,H155,""),""))))</f>
        <v/>
      </c>
      <c r="M150" s="440" t="str">
        <f>IF(N166=4,$H$168,IF(N161=3,$H$163,IF(N156=2,$H$158,IF(N151=1,$H$153,""))))</f>
        <v/>
      </c>
      <c r="N150" s="77" t="str">
        <f>IF(AND(M149&gt;3,M149&lt;4),IF(N167&lt;&gt;0,H167&amp;CHAR(10),"")&amp;IF(N168&lt;&gt;0,H168&amp;CHAR(10),"")&amp;IF(N169&lt;&gt;0,H169&amp;CHAR(10),"")&amp;IF(N170&lt;&gt;0,H170,""),IF(AND(M149&gt;2,M149&lt;3),IF(N162&lt;&gt;0,H162&amp;CHAR(10),"")&amp;IF(N163&lt;&gt;0,H163&amp;CHAR(10),"")&amp;IF(N164&lt;&gt;0,H164&amp;CHAR(10),"")&amp;IF(N165&lt;&gt;0,H165,""),IF(AND(M149&gt;1,M149&lt;2),IF(N157&lt;&gt;0,H157&amp;CHAR(10),"")&amp;IF(N158&lt;&gt;0,H158&amp;CHAR(10),"")&amp;IF(N159&lt;&gt;0,H159&amp;CHAR(10),"")&amp;IF(N160&lt;&gt;0,H160,""),IF(AND(M149&gt;0,M149&lt;1),IF(N152&lt;&gt;0,H152&amp;CHAR(10),"")&amp;IF(N153&lt;&gt;0,H153&amp;CHAR(10),"")&amp;IF(N154&lt;&gt;0,H154&amp;CHAR(10),"")&amp;IF(N155&lt;&gt;0,H155,""),""))))</f>
        <v/>
      </c>
      <c r="O150" s="154"/>
      <c r="P150" s="154"/>
      <c r="Q150" s="148"/>
      <c r="U150" s="4" t="str">
        <f t="shared" ref="U150:U213" si="11">R150&amp;"-"&amp;S150&amp;"-"&amp;T150</f>
        <v>--</v>
      </c>
    </row>
    <row r="151" spans="1:21" ht="192" hidden="1" customHeight="1" thickBot="1" x14ac:dyDescent="0.25">
      <c r="A151" s="69" t="str">
        <f t="shared" si="10"/>
        <v>--</v>
      </c>
      <c r="B151" s="80"/>
      <c r="C151" s="81" t="s">
        <v>63</v>
      </c>
      <c r="D151" s="81" t="s">
        <v>64</v>
      </c>
      <c r="E151" s="82">
        <v>0</v>
      </c>
      <c r="F151" s="82"/>
      <c r="G151" s="76" t="s">
        <v>129</v>
      </c>
      <c r="H151" s="490" t="s">
        <v>130</v>
      </c>
      <c r="I151" s="112" t="str">
        <f>IF(I149&lt;1,IF(J152=0,H152&amp;CHAR(10),"")&amp;IF(J153=0,H153&amp;CHAR(10),"")&amp;IF(J154=0,H154&amp;CHAR(10),"")&amp;IF(J155=0,H155,""),"")</f>
        <v xml:space="preserve">- Cherche et identifie les données nécessaires à la résolution d’un calcul et/ou d’une situation de logique.
- Réalise les opérations nécessaires de façon partielle, avec une aide.
- Raisonne et/ou exécute avec un accompagnement.
</v>
      </c>
      <c r="J151" s="441">
        <f>IF(SUM(J152:J155)&gt;0,E151+SUM(J152:J155),0)</f>
        <v>0</v>
      </c>
      <c r="K151" s="37" t="str">
        <f>IF(K149&lt;1,IF(L152=0,H152&amp;CHAR(10),"")&amp;IF(L153=0,H153&amp;CHAR(10),"")&amp;IF(L154=0,H154&amp;CHAR(10),"")&amp;IF(L155=0,H155,""),"")</f>
        <v xml:space="preserve">- Cherche et identifie les données nécessaires à la résolution d’un calcul et/ou d’une situation de logique.
- Réalise les opérations nécessaires de façon partielle, avec une aide.
- Raisonne et/ou exécute avec un accompagnement.
</v>
      </c>
      <c r="L151" s="441">
        <f>IF(SUM(L152:L155)&gt;0,E151+SUM(L152:L155),0)</f>
        <v>0</v>
      </c>
      <c r="M151" s="38" t="str">
        <f>IF(M149&lt;1,IF(N152=0,H152&amp;CHAR(10),"")&amp;IF(N153=0,H153&amp;CHAR(10),"")&amp;IF(N154=0,H154&amp;CHAR(10),"")&amp;IF(N155=0,H155,""),"")</f>
        <v xml:space="preserve">- Cherche et identifie les données nécessaires à la résolution d’un calcul et/ou d’une situation de logique.
- Réalise les opérations nécessaires de façon partielle, avec une aide.
- Raisonne et/ou exécute avec un accompagnement.
</v>
      </c>
      <c r="N151" s="376">
        <f>IF(SUM(N152:N155)&gt;0,E151+SUM(N152:N155),0)</f>
        <v>0</v>
      </c>
      <c r="O151" s="143"/>
      <c r="P151" s="143"/>
      <c r="Q151" s="148"/>
      <c r="U151" s="4" t="str">
        <f t="shared" si="11"/>
        <v>--</v>
      </c>
    </row>
    <row r="152" spans="1:21" ht="25.9" customHeight="1" x14ac:dyDescent="0.2">
      <c r="A152" s="69" t="str">
        <f t="shared" si="10"/>
        <v>6-1-4</v>
      </c>
      <c r="B152" s="593" t="s">
        <v>130</v>
      </c>
      <c r="C152" s="81"/>
      <c r="D152" s="81"/>
      <c r="E152" s="82">
        <f>1/COUNTA(H152:H155)</f>
        <v>0.33333333333333331</v>
      </c>
      <c r="F152" s="82">
        <f>E151+E152</f>
        <v>0.33333333333333331</v>
      </c>
      <c r="G152" s="76"/>
      <c r="H152" s="491" t="s">
        <v>225</v>
      </c>
      <c r="I152" s="40"/>
      <c r="J152" s="460">
        <f>IF(I152="Oui",E152,0)</f>
        <v>0</v>
      </c>
      <c r="K152" s="40"/>
      <c r="L152" s="460">
        <f>IF(K152="Oui",E152,0)</f>
        <v>0</v>
      </c>
      <c r="M152" s="40"/>
      <c r="N152" s="376">
        <f>IF(M152="Oui",E152,0)</f>
        <v>0</v>
      </c>
      <c r="O152" s="591"/>
      <c r="P152" s="591"/>
      <c r="Q152" s="592"/>
      <c r="R152" s="54">
        <v>6</v>
      </c>
      <c r="S152" s="54" t="str">
        <f t="shared" ref="S152:S167" si="12">MID(B152,8,1)</f>
        <v>1</v>
      </c>
      <c r="T152" s="54">
        <f>T142+1</f>
        <v>4</v>
      </c>
      <c r="U152" s="4" t="str">
        <f t="shared" si="11"/>
        <v>6-1-4</v>
      </c>
    </row>
    <row r="153" spans="1:21" ht="18" customHeight="1" x14ac:dyDescent="0.2">
      <c r="A153" s="69" t="str">
        <f t="shared" si="10"/>
        <v>6-1-5</v>
      </c>
      <c r="B153" s="594"/>
      <c r="C153" s="81"/>
      <c r="D153" s="81"/>
      <c r="E153" s="82">
        <f>1/COUNTA(H152:H155)</f>
        <v>0.33333333333333331</v>
      </c>
      <c r="F153" s="82">
        <f>E151+E153</f>
        <v>0.33333333333333331</v>
      </c>
      <c r="G153" s="76"/>
      <c r="H153" s="505" t="s">
        <v>306</v>
      </c>
      <c r="I153" s="35"/>
      <c r="J153" s="461">
        <f>IF(I153="Oui",E153,0)</f>
        <v>0</v>
      </c>
      <c r="K153" s="35"/>
      <c r="L153" s="461">
        <f>IF(K153="Oui",E153,0)</f>
        <v>0</v>
      </c>
      <c r="M153" s="35"/>
      <c r="N153" s="376">
        <f>IF(M153="Oui",E153,0)</f>
        <v>0</v>
      </c>
      <c r="O153" s="591"/>
      <c r="P153" s="591"/>
      <c r="Q153" s="592"/>
      <c r="R153" s="54">
        <v>6</v>
      </c>
      <c r="S153" s="54" t="str">
        <f>S152</f>
        <v>1</v>
      </c>
      <c r="T153" s="54">
        <f t="shared" ref="T153:T169" si="13">T152+1</f>
        <v>5</v>
      </c>
      <c r="U153" s="4" t="str">
        <f t="shared" si="11"/>
        <v>6-1-5</v>
      </c>
    </row>
    <row r="154" spans="1:21" ht="22.15" customHeight="1" thickBot="1" x14ac:dyDescent="0.25">
      <c r="A154" s="69" t="str">
        <f t="shared" si="10"/>
        <v>6-1-6</v>
      </c>
      <c r="B154" s="594"/>
      <c r="C154" s="81"/>
      <c r="D154" s="81"/>
      <c r="E154" s="82">
        <f>1/COUNTA(H152:H155)</f>
        <v>0.33333333333333331</v>
      </c>
      <c r="F154" s="82">
        <f>E151+E154</f>
        <v>0.33333333333333331</v>
      </c>
      <c r="G154" s="76"/>
      <c r="H154" s="512" t="s">
        <v>307</v>
      </c>
      <c r="I154" s="41"/>
      <c r="J154" s="463">
        <f>IF(I154="Oui",E154,0)</f>
        <v>0</v>
      </c>
      <c r="K154" s="41"/>
      <c r="L154" s="463">
        <f>IF(K154="Oui",E154,0)</f>
        <v>0</v>
      </c>
      <c r="M154" s="41"/>
      <c r="N154" s="376">
        <f>IF(M154="Oui",E154,0)</f>
        <v>0</v>
      </c>
      <c r="O154" s="591"/>
      <c r="P154" s="591"/>
      <c r="Q154" s="592"/>
      <c r="R154" s="54">
        <v>6</v>
      </c>
      <c r="S154" s="54" t="str">
        <f>S152</f>
        <v>1</v>
      </c>
      <c r="T154" s="54">
        <f t="shared" si="13"/>
        <v>6</v>
      </c>
      <c r="U154" s="4" t="str">
        <f t="shared" si="11"/>
        <v>6-1-6</v>
      </c>
    </row>
    <row r="155" spans="1:21" ht="41.25" hidden="1" customHeight="1" thickBot="1" x14ac:dyDescent="0.25">
      <c r="A155" s="69" t="str">
        <f t="shared" si="10"/>
        <v>6--7</v>
      </c>
      <c r="B155" s="594"/>
      <c r="C155" s="81"/>
      <c r="D155" s="81"/>
      <c r="E155" s="82">
        <f>1/COUNTA(H152:H155)</f>
        <v>0.33333333333333331</v>
      </c>
      <c r="F155" s="82">
        <f>E151+E155</f>
        <v>0.33333333333333331</v>
      </c>
      <c r="G155" s="76"/>
      <c r="H155" s="506"/>
      <c r="I155" s="41"/>
      <c r="J155" s="463">
        <f>IF(I155="Oui",E155,0)</f>
        <v>0</v>
      </c>
      <c r="K155" s="41"/>
      <c r="L155" s="463">
        <f>IF(K155="Oui",E155,0)</f>
        <v>0</v>
      </c>
      <c r="M155" s="41"/>
      <c r="N155" s="376">
        <f>IF(M155="Oui",E155,0)</f>
        <v>0</v>
      </c>
      <c r="O155" s="591"/>
      <c r="P155" s="591"/>
      <c r="Q155" s="592"/>
      <c r="R155" s="54">
        <v>6</v>
      </c>
      <c r="S155" s="54" t="str">
        <f t="shared" si="12"/>
        <v/>
      </c>
      <c r="T155" s="54">
        <f t="shared" si="13"/>
        <v>7</v>
      </c>
      <c r="U155" s="4" t="str">
        <f t="shared" si="11"/>
        <v>6--7</v>
      </c>
    </row>
    <row r="156" spans="1:21" ht="0.75" customHeight="1" thickBot="1" x14ac:dyDescent="0.25">
      <c r="A156" s="69" t="str">
        <f t="shared" si="10"/>
        <v>6--8</v>
      </c>
      <c r="B156" s="83"/>
      <c r="C156" s="81" t="s">
        <v>63</v>
      </c>
      <c r="D156" s="81" t="s">
        <v>67</v>
      </c>
      <c r="E156" s="82">
        <v>1</v>
      </c>
      <c r="F156" s="82"/>
      <c r="G156" s="76" t="s">
        <v>132</v>
      </c>
      <c r="H156" s="496" t="s">
        <v>131</v>
      </c>
      <c r="I156" s="221" t="str">
        <f>IF(I149&lt;2,IF(J157=0,H157&amp;CHAR(10),"")&amp;IF(J158=0,H158&amp;CHAR(10),"")&amp;IF(J159=0,H159&amp;CHAR(10),"")&amp;IF(J160=0,H160,""),"")</f>
        <v xml:space="preserve">- Choisit le bon opérateur en fonction de la situation.
- Estime un ordre de grandeur.
- Vérifie les résultats en tenant compte des éléments de la situation de calcul liée à son environnement.
</v>
      </c>
      <c r="J156" s="441">
        <f>IF(SUM(J157:J160)&gt;0,E156+SUM(J157:J160),0)</f>
        <v>0</v>
      </c>
      <c r="K156" s="115" t="str">
        <f>IF(K149&lt;2,IF(L157=0,H157&amp;CHAR(10),"")&amp;IF(L158=0,H158&amp;CHAR(10),"")&amp;IF(L159=0,H159&amp;CHAR(10),"")&amp;IF(L160=0,H160,""),"")</f>
        <v xml:space="preserve">- Choisit le bon opérateur en fonction de la situation.
- Estime un ordre de grandeur.
- Vérifie les résultats en tenant compte des éléments de la situation de calcul liée à son environnement.
</v>
      </c>
      <c r="L156" s="441">
        <f>IF(SUM(L157:L160)&gt;0,E156+SUM(L157:L160),0)</f>
        <v>0</v>
      </c>
      <c r="M156" s="116" t="str">
        <f>IF(M149&lt;2,IF(N157=0,H157&amp;CHAR(10),"")&amp;IF(N158=0,H158&amp;CHAR(10),"")&amp;IF(N159=0,H159&amp;CHAR(10),"")&amp;IF(N160=0,H160,""),"")</f>
        <v xml:space="preserve">- Choisit le bon opérateur en fonction de la situation.
- Estime un ordre de grandeur.
- Vérifie les résultats en tenant compte des éléments de la situation de calcul liée à son environnement.
</v>
      </c>
      <c r="N156" s="376">
        <f>IF(SUM(N157:N160)&gt;0,E156+SUM(N157:N160),0)</f>
        <v>0</v>
      </c>
      <c r="O156" s="591"/>
      <c r="P156" s="591"/>
      <c r="Q156" s="592"/>
      <c r="R156" s="54">
        <v>6</v>
      </c>
      <c r="S156" s="54" t="str">
        <f t="shared" si="12"/>
        <v/>
      </c>
      <c r="T156" s="54">
        <f t="shared" si="13"/>
        <v>8</v>
      </c>
      <c r="U156" s="4" t="str">
        <f t="shared" si="11"/>
        <v>6--8</v>
      </c>
    </row>
    <row r="157" spans="1:21" ht="20.25" customHeight="1" x14ac:dyDescent="0.2">
      <c r="A157" s="69" t="str">
        <f t="shared" si="10"/>
        <v>6-2-9</v>
      </c>
      <c r="B157" s="595" t="s">
        <v>131</v>
      </c>
      <c r="C157" s="81"/>
      <c r="D157" s="81"/>
      <c r="E157" s="82">
        <f>1/COUNTA(H157:H160)</f>
        <v>0.33333333333333331</v>
      </c>
      <c r="F157" s="82">
        <f>E156+E157</f>
        <v>1.3333333333333333</v>
      </c>
      <c r="G157" s="76"/>
      <c r="H157" s="491" t="s">
        <v>226</v>
      </c>
      <c r="I157" s="40"/>
      <c r="J157" s="460">
        <f>IF(I157="Oui",E157,0)</f>
        <v>0</v>
      </c>
      <c r="K157" s="40"/>
      <c r="L157" s="460">
        <f>IF(K157="Oui",E157,0)</f>
        <v>0</v>
      </c>
      <c r="M157" s="40"/>
      <c r="N157" s="376">
        <f>IF(M157="Oui",E157,0)</f>
        <v>0</v>
      </c>
      <c r="O157" s="591"/>
      <c r="P157" s="591"/>
      <c r="Q157" s="592"/>
      <c r="R157" s="54">
        <v>6</v>
      </c>
      <c r="S157" s="54" t="str">
        <f t="shared" si="12"/>
        <v>2</v>
      </c>
      <c r="T157" s="54">
        <f t="shared" si="13"/>
        <v>9</v>
      </c>
      <c r="U157" s="4" t="str">
        <f t="shared" si="11"/>
        <v>6-2-9</v>
      </c>
    </row>
    <row r="158" spans="1:21" ht="18.75" customHeight="1" x14ac:dyDescent="0.2">
      <c r="A158" s="69" t="str">
        <f t="shared" si="10"/>
        <v>6-2-10</v>
      </c>
      <c r="B158" s="596"/>
      <c r="C158" s="81"/>
      <c r="D158" s="81"/>
      <c r="E158" s="82">
        <f>1/COUNTA(H157:H160)</f>
        <v>0.33333333333333331</v>
      </c>
      <c r="F158" s="82">
        <f>E156+E158</f>
        <v>1.3333333333333333</v>
      </c>
      <c r="G158" s="76"/>
      <c r="H158" s="505" t="s">
        <v>227</v>
      </c>
      <c r="I158" s="35"/>
      <c r="J158" s="461">
        <f>IF(I158="Oui",E158,0)</f>
        <v>0</v>
      </c>
      <c r="K158" s="35"/>
      <c r="L158" s="461">
        <f>IF(K158="Oui",E158,0)</f>
        <v>0</v>
      </c>
      <c r="M158" s="35"/>
      <c r="N158" s="376">
        <f>IF(M158="Oui",E158,0)</f>
        <v>0</v>
      </c>
      <c r="O158" s="591"/>
      <c r="P158" s="591"/>
      <c r="Q158" s="592"/>
      <c r="R158" s="54">
        <v>6</v>
      </c>
      <c r="S158" s="54" t="str">
        <f>S157</f>
        <v>2</v>
      </c>
      <c r="T158" s="54">
        <f t="shared" si="13"/>
        <v>10</v>
      </c>
      <c r="U158" s="4" t="str">
        <f t="shared" si="11"/>
        <v>6-2-10</v>
      </c>
    </row>
    <row r="159" spans="1:21" ht="31.9" customHeight="1" thickBot="1" x14ac:dyDescent="0.25">
      <c r="A159" s="69" t="str">
        <f t="shared" si="10"/>
        <v>6-2-11</v>
      </c>
      <c r="B159" s="596"/>
      <c r="C159" s="81"/>
      <c r="D159" s="81"/>
      <c r="E159" s="82">
        <f>1/COUNTA(H157:H160)</f>
        <v>0.33333333333333331</v>
      </c>
      <c r="F159" s="82">
        <f>E156+E159</f>
        <v>1.3333333333333333</v>
      </c>
      <c r="G159" s="76"/>
      <c r="H159" s="499" t="s">
        <v>285</v>
      </c>
      <c r="I159" s="36"/>
      <c r="J159" s="462">
        <f>IF(I159="Oui",E159,0)</f>
        <v>0</v>
      </c>
      <c r="K159" s="36"/>
      <c r="L159" s="462">
        <f>IF(K159="Oui",E159,0)</f>
        <v>0</v>
      </c>
      <c r="M159" s="36"/>
      <c r="N159" s="376">
        <f>IF(M159="Oui",E159,0)</f>
        <v>0</v>
      </c>
      <c r="O159" s="591"/>
      <c r="P159" s="591"/>
      <c r="Q159" s="592"/>
      <c r="R159" s="54">
        <v>6</v>
      </c>
      <c r="S159" s="54" t="str">
        <f>S158</f>
        <v>2</v>
      </c>
      <c r="T159" s="54">
        <f t="shared" si="13"/>
        <v>11</v>
      </c>
      <c r="U159" s="4" t="str">
        <f t="shared" si="11"/>
        <v>6-2-11</v>
      </c>
    </row>
    <row r="160" spans="1:21" ht="41.25" hidden="1" customHeight="1" thickBot="1" x14ac:dyDescent="0.25">
      <c r="A160" s="69" t="str">
        <f t="shared" si="10"/>
        <v>6--12</v>
      </c>
      <c r="B160" s="596"/>
      <c r="C160" s="81"/>
      <c r="D160" s="81"/>
      <c r="E160" s="82">
        <f>1/COUNTA(H157:H160)</f>
        <v>0.33333333333333331</v>
      </c>
      <c r="F160" s="82">
        <f>E156+E160</f>
        <v>1.3333333333333333</v>
      </c>
      <c r="G160" s="76"/>
      <c r="H160" s="500"/>
      <c r="I160" s="41"/>
      <c r="J160" s="463">
        <f>IF(I160="Oui",E160,0)</f>
        <v>0</v>
      </c>
      <c r="K160" s="41"/>
      <c r="L160" s="463">
        <f>IF(K160="Oui",E160,0)</f>
        <v>0</v>
      </c>
      <c r="M160" s="41"/>
      <c r="N160" s="376">
        <f>IF(M160="Oui",E160,0)</f>
        <v>0</v>
      </c>
      <c r="O160" s="591"/>
      <c r="P160" s="591"/>
      <c r="Q160" s="592"/>
      <c r="R160" s="54">
        <v>6</v>
      </c>
      <c r="S160" s="54" t="str">
        <f t="shared" si="12"/>
        <v/>
      </c>
      <c r="T160" s="54">
        <f t="shared" si="13"/>
        <v>12</v>
      </c>
      <c r="U160" s="4" t="str">
        <f t="shared" si="11"/>
        <v>6--12</v>
      </c>
    </row>
    <row r="161" spans="1:26" ht="0.6" hidden="1" customHeight="1" thickBot="1" x14ac:dyDescent="0.25">
      <c r="A161" s="69" t="str">
        <f t="shared" si="10"/>
        <v>6--13</v>
      </c>
      <c r="B161" s="83"/>
      <c r="C161" s="81" t="s">
        <v>63</v>
      </c>
      <c r="D161" s="81" t="s">
        <v>69</v>
      </c>
      <c r="E161" s="82">
        <v>2</v>
      </c>
      <c r="F161" s="82"/>
      <c r="G161" s="76" t="s">
        <v>133</v>
      </c>
      <c r="H161" s="496" t="s">
        <v>134</v>
      </c>
      <c r="I161" s="221" t="str">
        <f>IF(I149&lt;3,IF(J162=0,H162&amp;CHAR(10),"")&amp;IF(J163=0,H163&amp;CHAR(10),"")&amp;IF(J164=0,H164&amp;CHAR(10),"")&amp;IF(J165=0,H165,""),"")</f>
        <v xml:space="preserve">- Utilise un raisonnement adapté et efficace pour résoudre des questions mathématiques dans des situations courantes.
- Organise les étapes de la réalisation de son raisonnement en tenant compte de toutes les données.
- Effectue les opérations nécessaires pour résoudre des situations de calcul professionnelles
</v>
      </c>
      <c r="J161" s="441">
        <f>IF(SUM(J162:J165)&gt;0,E161+SUM(J162:J165),0)</f>
        <v>0</v>
      </c>
      <c r="K161" s="115" t="str">
        <f>IF(K149&lt;3,IF(L162=0,H162&amp;CHAR(10),"")&amp;IF(L163=0,H163&amp;CHAR(10),"")&amp;IF(L164=0,H164&amp;CHAR(10),"")&amp;IF(L165=0,H165,""),"")</f>
        <v xml:space="preserve">- Utilise un raisonnement adapté et efficace pour résoudre des questions mathématiques dans des situations courantes.
- Organise les étapes de la réalisation de son raisonnement en tenant compte de toutes les données.
- Effectue les opérations nécessaires pour résoudre des situations de calcul professionnelles
</v>
      </c>
      <c r="L161" s="469">
        <f>IF(SUM(L162:L165)&gt;0,E161+SUM(L162:L165),0)</f>
        <v>0</v>
      </c>
      <c r="M161" s="117" t="str">
        <f>IF(M149&lt;3,IF(N162=0,H162&amp;CHAR(10),"")&amp;IF(N163=0,H163&amp;CHAR(10),"")&amp;IF(N164=0,H164&amp;CHAR(10),"")&amp;IF(N165=0,H165,""),"")</f>
        <v xml:space="preserve">- Utilise un raisonnement adapté et efficace pour résoudre des questions mathématiques dans des situations courantes.
- Organise les étapes de la réalisation de son raisonnement en tenant compte de toutes les données.
- Effectue les opérations nécessaires pour résoudre des situations de calcul professionnelles
</v>
      </c>
      <c r="N161" s="376">
        <f>IF(SUM(N162:N165)&gt;0,E161+SUM(N162:N165),0)</f>
        <v>0</v>
      </c>
      <c r="O161" s="591"/>
      <c r="P161" s="591"/>
      <c r="Q161" s="592"/>
      <c r="R161" s="54">
        <v>6</v>
      </c>
      <c r="S161" s="54" t="str">
        <f t="shared" si="12"/>
        <v/>
      </c>
      <c r="T161" s="54">
        <f t="shared" si="13"/>
        <v>13</v>
      </c>
      <c r="U161" s="4" t="str">
        <f t="shared" si="11"/>
        <v>6--13</v>
      </c>
    </row>
    <row r="162" spans="1:26" ht="31.5" customHeight="1" x14ac:dyDescent="0.2">
      <c r="A162" s="69" t="str">
        <f t="shared" si="10"/>
        <v>6-3-14</v>
      </c>
      <c r="B162" s="595" t="s">
        <v>134</v>
      </c>
      <c r="C162" s="81"/>
      <c r="D162" s="81"/>
      <c r="E162" s="82">
        <f>1/COUNTA(H162:H165)</f>
        <v>0.33333333333333331</v>
      </c>
      <c r="F162" s="82">
        <f>E161+E162</f>
        <v>2.3333333333333335</v>
      </c>
      <c r="G162" s="76"/>
      <c r="H162" s="491" t="s">
        <v>228</v>
      </c>
      <c r="I162" s="40"/>
      <c r="J162" s="460">
        <f>IF(I162="Oui",E162,0)</f>
        <v>0</v>
      </c>
      <c r="K162" s="40"/>
      <c r="L162" s="460">
        <f>IF(K162="Oui",E162,0)</f>
        <v>0</v>
      </c>
      <c r="M162" s="40"/>
      <c r="N162" s="376">
        <f>IF(M162="Oui",E162,0)</f>
        <v>0</v>
      </c>
      <c r="O162" s="591"/>
      <c r="P162" s="591"/>
      <c r="Q162" s="592"/>
      <c r="R162" s="54">
        <v>6</v>
      </c>
      <c r="S162" s="54" t="str">
        <f t="shared" si="12"/>
        <v>3</v>
      </c>
      <c r="T162" s="54">
        <f t="shared" si="13"/>
        <v>14</v>
      </c>
      <c r="U162" s="4" t="str">
        <f t="shared" si="11"/>
        <v>6-3-14</v>
      </c>
    </row>
    <row r="163" spans="1:26" ht="27.6" customHeight="1" x14ac:dyDescent="0.2">
      <c r="A163" s="69" t="str">
        <f t="shared" si="10"/>
        <v>6-3-15</v>
      </c>
      <c r="B163" s="596"/>
      <c r="C163" s="81"/>
      <c r="D163" s="81"/>
      <c r="E163" s="82">
        <f>1/COUNTA(H162:H165)</f>
        <v>0.33333333333333331</v>
      </c>
      <c r="F163" s="82">
        <f>E161+E163</f>
        <v>2.3333333333333335</v>
      </c>
      <c r="G163" s="76"/>
      <c r="H163" s="505" t="s">
        <v>229</v>
      </c>
      <c r="I163" s="35"/>
      <c r="J163" s="461">
        <f>IF(I163="Oui",E163,0)</f>
        <v>0</v>
      </c>
      <c r="K163" s="35"/>
      <c r="L163" s="461">
        <f>IF(K163="Oui",E163,0)</f>
        <v>0</v>
      </c>
      <c r="M163" s="35"/>
      <c r="N163" s="376">
        <f>IF(M163="Oui",E163,0)</f>
        <v>0</v>
      </c>
      <c r="O163" s="591"/>
      <c r="P163" s="591"/>
      <c r="Q163" s="592"/>
      <c r="R163" s="54">
        <v>6</v>
      </c>
      <c r="S163" s="54" t="str">
        <f>S162</f>
        <v>3</v>
      </c>
      <c r="T163" s="54">
        <f t="shared" si="13"/>
        <v>15</v>
      </c>
      <c r="U163" s="4" t="str">
        <f t="shared" si="11"/>
        <v>6-3-15</v>
      </c>
    </row>
    <row r="164" spans="1:26" ht="18" customHeight="1" thickBot="1" x14ac:dyDescent="0.25">
      <c r="A164" s="69" t="str">
        <f t="shared" si="10"/>
        <v>6-3-16</v>
      </c>
      <c r="B164" s="596"/>
      <c r="C164" s="81"/>
      <c r="D164" s="81"/>
      <c r="E164" s="82">
        <f>1/COUNTA(H162:H165)</f>
        <v>0.33333333333333331</v>
      </c>
      <c r="F164" s="82">
        <f>E161+E164</f>
        <v>2.3333333333333335</v>
      </c>
      <c r="G164" s="76"/>
      <c r="H164" s="512" t="s">
        <v>308</v>
      </c>
      <c r="I164" s="41"/>
      <c r="J164" s="463">
        <f>IF(I164="Oui",E164,0)</f>
        <v>0</v>
      </c>
      <c r="K164" s="41"/>
      <c r="L164" s="463">
        <f>IF(K164="Oui",E164,0)</f>
        <v>0</v>
      </c>
      <c r="M164" s="41"/>
      <c r="N164" s="376">
        <f>IF(M164="Oui",E164,0)</f>
        <v>0</v>
      </c>
      <c r="O164" s="591"/>
      <c r="P164" s="591"/>
      <c r="Q164" s="592"/>
      <c r="R164" s="54">
        <v>6</v>
      </c>
      <c r="S164" s="54" t="str">
        <f>S163</f>
        <v>3</v>
      </c>
      <c r="T164" s="54">
        <f t="shared" si="13"/>
        <v>16</v>
      </c>
      <c r="U164" s="4" t="str">
        <f t="shared" si="11"/>
        <v>6-3-16</v>
      </c>
    </row>
    <row r="165" spans="1:26" ht="41.25" hidden="1" customHeight="1" thickBot="1" x14ac:dyDescent="0.25">
      <c r="A165" s="69" t="str">
        <f t="shared" si="10"/>
        <v>6--17</v>
      </c>
      <c r="B165" s="596"/>
      <c r="C165" s="81"/>
      <c r="D165" s="81"/>
      <c r="E165" s="82">
        <f>1/COUNTA(H162:H165)</f>
        <v>0.33333333333333331</v>
      </c>
      <c r="F165" s="82">
        <f>E161+E165</f>
        <v>2.3333333333333335</v>
      </c>
      <c r="G165" s="76"/>
      <c r="H165" s="506"/>
      <c r="I165" s="41"/>
      <c r="J165" s="463">
        <f>IF(I165="Oui",E165,0)</f>
        <v>0</v>
      </c>
      <c r="K165" s="41"/>
      <c r="L165" s="463">
        <f>IF(K165="Oui",E165,0)</f>
        <v>0</v>
      </c>
      <c r="M165" s="41"/>
      <c r="N165" s="376">
        <f>IF(M165="Oui",E165,0)</f>
        <v>0</v>
      </c>
      <c r="O165" s="591"/>
      <c r="P165" s="591"/>
      <c r="Q165" s="592"/>
      <c r="R165" s="54">
        <v>6</v>
      </c>
      <c r="S165" s="54" t="str">
        <f t="shared" si="12"/>
        <v/>
      </c>
      <c r="T165" s="54">
        <f t="shared" si="13"/>
        <v>17</v>
      </c>
      <c r="U165" s="4" t="str">
        <f t="shared" si="11"/>
        <v>6--17</v>
      </c>
    </row>
    <row r="166" spans="1:26" ht="41.25" hidden="1" customHeight="1" thickBot="1" x14ac:dyDescent="0.25">
      <c r="A166" s="69" t="str">
        <f t="shared" si="10"/>
        <v>6--18</v>
      </c>
      <c r="B166" s="83"/>
      <c r="C166" s="81" t="s">
        <v>63</v>
      </c>
      <c r="D166" s="81" t="s">
        <v>72</v>
      </c>
      <c r="E166" s="82">
        <v>3</v>
      </c>
      <c r="F166" s="82"/>
      <c r="G166" s="76" t="s">
        <v>136</v>
      </c>
      <c r="H166" s="496" t="s">
        <v>135</v>
      </c>
      <c r="I166" s="221" t="str">
        <f>IF(AND(I149&gt;3,I149&lt;4),IF(J167=0,H167&amp;CHAR(10),"")&amp;IF(J168=0,H168&amp;CHAR(10),"")&amp;IF(J169=0,H169&amp;CHAR(10),"")&amp;IF(J170=0,H170),H167&amp;CHAR(10)&amp;H168&amp;CHAR(10)&amp;H169&amp;CHAR(10)&amp;H170)</f>
        <v xml:space="preserve">-  Identifie ses façons de planifier et de trouver des résultats ou des solutions à un problème donné.
- Interroge ses manières d’organiser les données et de les mettre en lien avec le problème à résoudre.
- Explique à quelqu’un les stratégies utilisées pour trouver la ou les solutions possibles.
</v>
      </c>
      <c r="J166" s="441">
        <f>IF(SUM(J167:J170)&gt;0,E166+SUM(J167:J170),0)</f>
        <v>0</v>
      </c>
      <c r="K166" s="115" t="str">
        <f>IF(AND(K149&gt;3,K149&lt;4),IF(L167=0,H167&amp;CHAR(10),"")&amp;IF(L168=0,H168&amp;CHAR(10),"")&amp;IF(L169=0,H169&amp;CHAR(10),"")&amp;IF(L170=0,H170),H167&amp;CHAR(10)&amp;H168&amp;CHAR(10)&amp;H169&amp;CHAR(10)&amp;H170)</f>
        <v xml:space="preserve">-  Identifie ses façons de planifier et de trouver des résultats ou des solutions à un problème donné.
- Interroge ses manières d’organiser les données et de les mettre en lien avec le problème à résoudre.
- Explique à quelqu’un les stratégies utilisées pour trouver la ou les solutions possibles.
</v>
      </c>
      <c r="L166" s="469">
        <f>IF(SUM(L167:L170)&gt;0,E166+SUM(L167:L170),0)</f>
        <v>0</v>
      </c>
      <c r="M166" s="117" t="str">
        <f>IF(AND(M149&gt;3,M149&lt;4),IF(N167=0,H167&amp;CHAR(10),"")&amp;IF(N168=0,H168&amp;CHAR(10),"")&amp;IF(N169=0,H169&amp;CHAR(10),"")&amp;IF(N170=0,H170),H167&amp;CHAR(10)&amp;H168&amp;CHAR(10)&amp;H169&amp;CHAR(10)&amp;H170)</f>
        <v xml:space="preserve">-  Identifie ses façons de planifier et de trouver des résultats ou des solutions à un problème donné.
- Interroge ses manières d’organiser les données et de les mettre en lien avec le problème à résoudre.
- Explique à quelqu’un les stratégies utilisées pour trouver la ou les solutions possibles.
</v>
      </c>
      <c r="N166" s="376">
        <f>IF(SUM(N167:N170)&gt;0,E166+SUM(N167:N170),0)</f>
        <v>0</v>
      </c>
      <c r="O166" s="591"/>
      <c r="P166" s="591"/>
      <c r="Q166" s="592"/>
      <c r="R166" s="54">
        <v>6</v>
      </c>
      <c r="S166" s="54" t="str">
        <f t="shared" si="12"/>
        <v/>
      </c>
      <c r="T166" s="54">
        <f t="shared" si="13"/>
        <v>18</v>
      </c>
      <c r="U166" s="4" t="str">
        <f t="shared" si="11"/>
        <v>6--18</v>
      </c>
    </row>
    <row r="167" spans="1:26" ht="18" customHeight="1" x14ac:dyDescent="0.2">
      <c r="A167" s="69" t="str">
        <f t="shared" si="10"/>
        <v>6-4-19</v>
      </c>
      <c r="B167" s="595" t="s">
        <v>135</v>
      </c>
      <c r="C167" s="85"/>
      <c r="D167" s="85"/>
      <c r="E167" s="86">
        <f>1/COUNTA(H167:H170)</f>
        <v>0.33333333333333331</v>
      </c>
      <c r="F167" s="86">
        <f>E166+E167</f>
        <v>3.3333333333333335</v>
      </c>
      <c r="G167" s="87"/>
      <c r="H167" s="501" t="s">
        <v>137</v>
      </c>
      <c r="I167" s="40"/>
      <c r="J167" s="460">
        <f>IF(I167="Oui",E167,0)</f>
        <v>0</v>
      </c>
      <c r="K167" s="40"/>
      <c r="L167" s="460">
        <f>IF(K167="Oui",E167,0)</f>
        <v>0</v>
      </c>
      <c r="M167" s="40"/>
      <c r="N167" s="376">
        <f>IF(M167="Oui",E167,0)</f>
        <v>0</v>
      </c>
      <c r="O167" s="591"/>
      <c r="P167" s="591"/>
      <c r="Q167" s="592"/>
      <c r="R167" s="54">
        <v>6</v>
      </c>
      <c r="S167" s="54" t="str">
        <f t="shared" si="12"/>
        <v>4</v>
      </c>
      <c r="T167" s="54">
        <f t="shared" si="13"/>
        <v>19</v>
      </c>
      <c r="U167" s="4" t="str">
        <f t="shared" si="11"/>
        <v>6-4-19</v>
      </c>
    </row>
    <row r="168" spans="1:26" ht="28.15" customHeight="1" x14ac:dyDescent="0.2">
      <c r="A168" s="69" t="str">
        <f t="shared" si="10"/>
        <v>6-4-20</v>
      </c>
      <c r="B168" s="602"/>
      <c r="C168" s="81"/>
      <c r="D168" s="81"/>
      <c r="E168" s="82">
        <f>1/COUNTA(H167:H170)</f>
        <v>0.33333333333333331</v>
      </c>
      <c r="F168" s="82">
        <f>E166+E168</f>
        <v>3.3333333333333335</v>
      </c>
      <c r="G168" s="76"/>
      <c r="H168" s="502" t="s">
        <v>138</v>
      </c>
      <c r="I168" s="35"/>
      <c r="J168" s="461">
        <f>IF(I168="Oui",E168,0)</f>
        <v>0</v>
      </c>
      <c r="K168" s="35"/>
      <c r="L168" s="461">
        <f>IF(K168="Oui",E168,0)</f>
        <v>0</v>
      </c>
      <c r="M168" s="35"/>
      <c r="N168" s="376">
        <f>IF(M168="Oui",E168,0)</f>
        <v>0</v>
      </c>
      <c r="O168" s="591"/>
      <c r="P168" s="591"/>
      <c r="Q168" s="592"/>
      <c r="R168" s="54">
        <v>6</v>
      </c>
      <c r="S168" s="54" t="str">
        <f>S167</f>
        <v>4</v>
      </c>
      <c r="T168" s="54">
        <f t="shared" si="13"/>
        <v>20</v>
      </c>
      <c r="U168" s="4" t="str">
        <f t="shared" si="11"/>
        <v>6-4-20</v>
      </c>
    </row>
    <row r="169" spans="1:26" ht="24.6" customHeight="1" thickBot="1" x14ac:dyDescent="0.25">
      <c r="A169" s="69" t="str">
        <f t="shared" si="10"/>
        <v>6-4-21</v>
      </c>
      <c r="B169" s="599"/>
      <c r="C169" s="81"/>
      <c r="D169" s="81"/>
      <c r="E169" s="82">
        <f>1/COUNTA(H167:H170)</f>
        <v>0.33333333333333331</v>
      </c>
      <c r="F169" s="82">
        <f>E166+E169</f>
        <v>3.3333333333333335</v>
      </c>
      <c r="G169" s="76"/>
      <c r="H169" s="503" t="s">
        <v>286</v>
      </c>
      <c r="I169" s="36"/>
      <c r="J169" s="462">
        <f>IF(I169="Oui",E169,0)</f>
        <v>0</v>
      </c>
      <c r="K169" s="36"/>
      <c r="L169" s="462">
        <f>IF(K169="Oui",E169,0)</f>
        <v>0</v>
      </c>
      <c r="M169" s="36"/>
      <c r="N169" s="376">
        <f>IF(M169="Oui",E169,0)</f>
        <v>0</v>
      </c>
      <c r="O169" s="591"/>
      <c r="P169" s="591"/>
      <c r="Q169" s="592"/>
      <c r="R169" s="54">
        <v>6</v>
      </c>
      <c r="S169" s="54" t="str">
        <f>S168</f>
        <v>4</v>
      </c>
      <c r="T169" s="54">
        <f t="shared" si="13"/>
        <v>21</v>
      </c>
      <c r="U169" s="4" t="str">
        <f t="shared" si="11"/>
        <v>6-4-21</v>
      </c>
    </row>
    <row r="170" spans="1:26" ht="15" hidden="1" customHeight="1" thickBot="1" x14ac:dyDescent="0.25">
      <c r="A170" s="69" t="str">
        <f t="shared" si="10"/>
        <v>--</v>
      </c>
      <c r="B170" s="81"/>
      <c r="C170" s="81"/>
      <c r="D170" s="81"/>
      <c r="E170" s="82">
        <f>1/COUNTA(H167:H170)</f>
        <v>0.33333333333333331</v>
      </c>
      <c r="F170" s="82">
        <f>E166+E170</f>
        <v>3.3333333333333335</v>
      </c>
      <c r="G170" s="76"/>
      <c r="H170" s="474"/>
      <c r="I170" s="522"/>
      <c r="J170" s="363">
        <f>IF(I170="Oui",E170,0)</f>
        <v>0</v>
      </c>
      <c r="K170" s="41"/>
      <c r="L170" s="363">
        <f>IF(K170="Oui",E170,0)</f>
        <v>0</v>
      </c>
      <c r="M170" s="41"/>
      <c r="N170" s="376">
        <f>IF(M170="Oui",E170,0)</f>
        <v>0</v>
      </c>
      <c r="O170" s="177"/>
      <c r="P170" s="177"/>
      <c r="Q170" s="177"/>
      <c r="U170" s="4" t="str">
        <f t="shared" si="11"/>
        <v>--</v>
      </c>
    </row>
    <row r="171" spans="1:26" ht="39" thickBot="1" x14ac:dyDescent="0.25">
      <c r="A171" s="69" t="str">
        <f t="shared" si="10"/>
        <v>--</v>
      </c>
      <c r="B171" s="485"/>
      <c r="C171" s="485"/>
      <c r="D171" s="485"/>
      <c r="E171" s="486"/>
      <c r="F171" s="486"/>
      <c r="G171" s="485"/>
      <c r="H171" s="487"/>
      <c r="I171" s="173" t="s">
        <v>381</v>
      </c>
      <c r="J171" s="364"/>
      <c r="K171" s="174" t="s">
        <v>397</v>
      </c>
      <c r="M171" s="175" t="s">
        <v>398</v>
      </c>
      <c r="N171" s="146"/>
      <c r="O171" s="146"/>
      <c r="P171" s="146"/>
      <c r="Q171" s="146"/>
      <c r="U171" s="4" t="str">
        <f t="shared" si="11"/>
        <v>--</v>
      </c>
    </row>
    <row r="172" spans="1:26" ht="150" customHeight="1" thickBot="1" x14ac:dyDescent="0.25">
      <c r="A172" s="69" t="str">
        <f t="shared" si="10"/>
        <v>--</v>
      </c>
      <c r="H172" s="283"/>
      <c r="I172" s="275"/>
      <c r="J172" s="364"/>
      <c r="K172" s="275"/>
      <c r="M172" s="275"/>
      <c r="N172" s="146"/>
      <c r="O172" s="146"/>
      <c r="P172" s="146"/>
      <c r="Q172" s="146"/>
      <c r="U172" s="4" t="str">
        <f t="shared" si="11"/>
        <v>--</v>
      </c>
    </row>
    <row r="173" spans="1:26" ht="15" x14ac:dyDescent="0.2">
      <c r="A173" s="69" t="str">
        <f t="shared" si="10"/>
        <v>--</v>
      </c>
      <c r="H173" s="283"/>
      <c r="J173" s="364"/>
      <c r="M173" s="155"/>
      <c r="N173" s="146"/>
      <c r="O173" s="146"/>
      <c r="P173" s="146"/>
      <c r="Q173" s="146"/>
      <c r="U173" s="4" t="str">
        <f t="shared" si="11"/>
        <v>--</v>
      </c>
    </row>
    <row r="174" spans="1:26" ht="15.75" thickBot="1" x14ac:dyDescent="0.25">
      <c r="A174" s="69" t="str">
        <f t="shared" si="10"/>
        <v>--</v>
      </c>
      <c r="H174" s="283"/>
      <c r="J174" s="364"/>
      <c r="M174" s="156"/>
      <c r="N174" s="147"/>
      <c r="O174" s="146"/>
      <c r="P174" s="146"/>
      <c r="Q174" s="146"/>
      <c r="U174" s="4" t="str">
        <f t="shared" si="11"/>
        <v>--</v>
      </c>
    </row>
    <row r="175" spans="1:26" ht="61.15" customHeight="1" thickBot="1" x14ac:dyDescent="0.25">
      <c r="A175" s="69" t="str">
        <f t="shared" si="10"/>
        <v>--</v>
      </c>
      <c r="B175" s="563" t="s">
        <v>827</v>
      </c>
      <c r="C175" s="91"/>
      <c r="D175" s="91"/>
      <c r="E175" s="92"/>
      <c r="F175" s="92"/>
      <c r="G175" s="91"/>
      <c r="H175" s="447" t="s">
        <v>287</v>
      </c>
      <c r="I175" s="93">
        <f>MAX(J177,J182,J187,J192)</f>
        <v>0</v>
      </c>
      <c r="J175" s="439"/>
      <c r="K175" s="93">
        <f>MAX(L177,L182,L187,L192)</f>
        <v>0</v>
      </c>
      <c r="L175" s="94"/>
      <c r="M175" s="95">
        <f>MAX(N177,N182,N187,N192)</f>
        <v>0</v>
      </c>
      <c r="N175" s="144"/>
      <c r="O175" s="146"/>
      <c r="P175" s="146"/>
      <c r="Q175" s="146"/>
      <c r="R175" s="146"/>
      <c r="S175" s="146"/>
      <c r="T175" s="146"/>
      <c r="U175" s="4" t="str">
        <f t="shared" si="11"/>
        <v>--</v>
      </c>
      <c r="V175" s="146"/>
      <c r="W175" s="146"/>
      <c r="X175" s="146"/>
      <c r="Y175" s="146"/>
      <c r="Z175" s="146"/>
    </row>
    <row r="176" spans="1:26" s="69" customFormat="1" ht="171" hidden="1" customHeight="1" thickBot="1" x14ac:dyDescent="0.25">
      <c r="A176" s="69" t="str">
        <f t="shared" si="10"/>
        <v>--</v>
      </c>
      <c r="B176" s="73"/>
      <c r="C176" s="74"/>
      <c r="D176" s="74"/>
      <c r="E176" s="75"/>
      <c r="F176" s="75"/>
      <c r="G176" s="76"/>
      <c r="H176" s="504"/>
      <c r="I176" s="440" t="str">
        <f>IF(J192=4,$H$194,IF(J187=3,$H$189,IF(J182=2,$H$184,IF(J177=1,$H$179,""))))</f>
        <v/>
      </c>
      <c r="J176" s="79" t="str">
        <f>IF(AND(I175&gt;3,I175&lt;4),IF(J193&lt;&gt;0,H193&amp;CHAR(10),"")&amp;IF(J194&lt;&gt;0,H194&amp;CHAR(10),"")&amp;IF(J195&lt;&gt;0,H195&amp;CHAR(10),"")&amp;IF(J196&lt;&gt;0,H196,""),IF(AND(I175&gt;2,I175&lt;3),IF(J188&lt;&gt;0,H188&amp;CHAR(10),"")&amp;IF(J189&lt;&gt;0,H189&amp;CHAR(10),"")&amp;IF(J190&lt;&gt;0,H190&amp;CHAR(10),"")&amp;IF(J191&lt;&gt;0,H191,""),IF(AND(I175&gt;1,I175&lt;2),IF(J183&lt;&gt;0,H183&amp;CHAR(10),"")&amp;IF(J184&lt;&gt;0,H184&amp;CHAR(10),"")&amp;IF(J185&lt;&gt;0,H185&amp;CHAR(10),"")&amp;IF(J186&lt;&gt;0,H186,""),IF(AND(I175&gt;0,I175&lt;1),IF(J178&lt;&gt;0,H178&amp;CHAR(10),"")&amp;IF(J179&lt;&gt;0,H179&amp;CHAR(10),"")&amp;IF(J180&lt;&gt;0,H180&amp;CHAR(10),"")&amp;IF(J181&lt;&gt;0,H181,""),""))))</f>
        <v/>
      </c>
      <c r="K176" s="440" t="str">
        <f>IF(L192=4,$H$194,IF(L187=3,$H$189,IF(L182=2,$H$184,IF(L177=1,$H$179,""))))</f>
        <v/>
      </c>
      <c r="L176" s="79" t="str">
        <f>IF(AND(K175&gt;3,K175&lt;4),IF(L193&lt;&gt;0,H193&amp;CHAR(10),"")&amp;IF(L194&lt;&gt;0,H194&amp;CHAR(10),"")&amp;IF(L195&lt;&gt;0,H195&amp;CHAR(10),"")&amp;IF(L196&lt;&gt;0,H196,""),IF(AND(K175&gt;2,K175&lt;3),IF(L188&lt;&gt;0,H188&amp;CHAR(10),"")&amp;IF(L189&lt;&gt;0,H189&amp;CHAR(10),"")&amp;IF(L190&lt;&gt;0,H190&amp;CHAR(10),"")&amp;IF(L191&lt;&gt;0,H191,""),IF(AND(K175&gt;1,K175&lt;2),IF(L183&lt;&gt;0,H183&amp;CHAR(10),"")&amp;IF(L184&lt;&gt;0,H184&amp;CHAR(10),"")&amp;IF(L185&lt;&gt;0,H185&amp;CHAR(10),"")&amp;IF(L186&lt;&gt;0,H186,""),IF(AND(K175&gt;0,K175&lt;1),IF(L178&lt;&gt;0,H178&amp;CHAR(10),"")&amp;IF(L179&lt;&gt;0,H179&amp;CHAR(10),"")&amp;IF(L180&lt;&gt;0,H180&amp;CHAR(10),"")&amp;IF(L181&lt;&gt;0,H181,""),""))))</f>
        <v/>
      </c>
      <c r="M176" s="440" t="str">
        <f>IF(N192=4,$H$194,IF(N187=3,$H$189,IF(N182=2,$H$184,IF(N177=1,$H$179,""))))</f>
        <v/>
      </c>
      <c r="N176" s="77" t="str">
        <f>IF(AND(M175&gt;3,M175&lt;4),IF(N193&lt;&gt;0,H193&amp;CHAR(10),"")&amp;IF(N194&lt;&gt;0,H194&amp;CHAR(10),"")&amp;IF(N195&lt;&gt;0,H195&amp;CHAR(10),"")&amp;IF(N196&lt;&gt;0,H196,""),IF(AND(M175&gt;2,M175&lt;3),IF(N188&lt;&gt;0,H188&amp;CHAR(10),"")&amp;IF(N189&lt;&gt;0,H189&amp;CHAR(10),"")&amp;IF(N190&lt;&gt;0,H190&amp;CHAR(10),"")&amp;IF(N191&lt;&gt;0,H191,""),IF(AND(M175&gt;1,M175&lt;2),IF(N183&lt;&gt;0,H183&amp;CHAR(10),"")&amp;IF(N184&lt;&gt;0,H184&amp;CHAR(10),"")&amp;IF(N185&lt;&gt;0,H185&amp;CHAR(10),"")&amp;IF(N186&lt;&gt;0,H186,""),IF(AND(M175&gt;0,M175&lt;1),IF(N178&lt;&gt;0,H178&amp;CHAR(10),"")&amp;IF(N179&lt;&gt;0,H179&amp;CHAR(10),"")&amp;IF(N180&lt;&gt;0,H180&amp;CHAR(10),"")&amp;IF(N181&lt;&gt;0,H181,""),""))))</f>
        <v/>
      </c>
      <c r="O176" s="271"/>
      <c r="P176" s="271"/>
      <c r="Q176" s="271"/>
      <c r="U176" s="4" t="str">
        <f t="shared" si="11"/>
        <v>--</v>
      </c>
    </row>
    <row r="177" spans="1:21" ht="240.75" hidden="1" thickBot="1" x14ac:dyDescent="0.25">
      <c r="A177" s="69" t="str">
        <f t="shared" si="10"/>
        <v>--</v>
      </c>
      <c r="B177" s="80"/>
      <c r="C177" s="81" t="s">
        <v>63</v>
      </c>
      <c r="D177" s="81" t="s">
        <v>64</v>
      </c>
      <c r="E177" s="82">
        <v>0</v>
      </c>
      <c r="F177" s="82"/>
      <c r="G177" s="76" t="s">
        <v>140</v>
      </c>
      <c r="H177" s="490" t="s">
        <v>141</v>
      </c>
      <c r="I177" s="112" t="str">
        <f>IF(I175&lt;1,IF(J178=0,H178&amp;CHAR(10),"")&amp;IF(J179=0,H179&amp;CHAR(10),"")&amp;IF(J180=0,H180&amp;CHAR(10),"")&amp;IF(J181=0,H181,""),"")</f>
        <v xml:space="preserve">- Sélectionne le lieu ressource adapté à une solution donnée.
- Respecte les horaires des espaces proposés par les organismes de formation.
- Se rend seul-e dans les espaces connus proposés par le formateur.
</v>
      </c>
      <c r="J177" s="441">
        <f>IF(SUM(J178:J181)&gt;0,E177+SUM(J178:J181),0)</f>
        <v>0</v>
      </c>
      <c r="K177" s="37" t="str">
        <f>IF(K175&lt;1,IF(L178=0,H178&amp;CHAR(10),"")&amp;IF(L179=0,H179&amp;CHAR(10),"")&amp;IF(L180=0,H180&amp;CHAR(10),"")&amp;IF(L181=0,H181,""),"")</f>
        <v xml:space="preserve">- Sélectionne le lieu ressource adapté à une solution donnée.
- Respecte les horaires des espaces proposés par les organismes de formation.
- Se rend seul-e dans les espaces connus proposés par le formateur.
</v>
      </c>
      <c r="L177" s="441">
        <f>IF(SUM(L178:L181)&gt;0,E177+SUM(L178:L181),0)</f>
        <v>0</v>
      </c>
      <c r="M177" s="38" t="str">
        <f>IF(M175&lt;1,IF(N178=0,H178&amp;CHAR(10),"")&amp;IF(N179=0,H179&amp;CHAR(10),"")&amp;IF(N180=0,H180&amp;CHAR(10),"")&amp;IF(N181=0,H181,""),"")</f>
        <v xml:space="preserve">- Sélectionne le lieu ressource adapté à une solution donnée.
- Respecte les horaires des espaces proposés par les organismes de formation.
- Se rend seul-e dans les espaces connus proposés par le formateur.
</v>
      </c>
      <c r="N177" s="376">
        <f>IF(SUM(N178:N181)&gt;0,E177+SUM(N178:N181),0)</f>
        <v>0</v>
      </c>
      <c r="O177" s="143"/>
      <c r="P177" s="143"/>
      <c r="Q177" s="143"/>
      <c r="U177" s="4" t="str">
        <f t="shared" si="11"/>
        <v>--</v>
      </c>
    </row>
    <row r="178" spans="1:21" ht="21.6" customHeight="1" x14ac:dyDescent="0.2">
      <c r="A178" s="69" t="str">
        <f t="shared" si="10"/>
        <v>7-1-</v>
      </c>
      <c r="B178" s="593" t="s">
        <v>336</v>
      </c>
      <c r="C178" s="81"/>
      <c r="D178" s="81"/>
      <c r="E178" s="82">
        <f>1/COUNTA(H178:H181)</f>
        <v>0.33333333333333331</v>
      </c>
      <c r="F178" s="82">
        <f>E177+E178</f>
        <v>0.33333333333333331</v>
      </c>
      <c r="G178" s="76"/>
      <c r="H178" s="491" t="s">
        <v>309</v>
      </c>
      <c r="I178" s="40"/>
      <c r="J178" s="460">
        <f>IF(I178="Oui",E178,0)</f>
        <v>0</v>
      </c>
      <c r="K178" s="40"/>
      <c r="L178" s="460">
        <f>IF(K178="Oui",E178,0)</f>
        <v>0</v>
      </c>
      <c r="M178" s="40"/>
      <c r="N178" s="376">
        <f>IF(M178="Oui",E178,0)</f>
        <v>0</v>
      </c>
      <c r="O178" s="591"/>
      <c r="P178" s="591"/>
      <c r="Q178" s="591"/>
      <c r="R178" s="54">
        <v>7</v>
      </c>
      <c r="S178" s="54" t="str">
        <f t="shared" ref="S178:S193" si="14">MID(B178,8,1)</f>
        <v>1</v>
      </c>
      <c r="U178" s="4" t="str">
        <f t="shared" si="11"/>
        <v>7-1-</v>
      </c>
    </row>
    <row r="179" spans="1:21" ht="20.45" customHeight="1" x14ac:dyDescent="0.2">
      <c r="A179" s="69" t="str">
        <f t="shared" si="10"/>
        <v>7-1-22</v>
      </c>
      <c r="B179" s="594"/>
      <c r="C179" s="81"/>
      <c r="D179" s="81"/>
      <c r="E179" s="82">
        <f>1/COUNTA(H178:H181)</f>
        <v>0.33333333333333331</v>
      </c>
      <c r="F179" s="82">
        <f>E177+E179</f>
        <v>0.33333333333333331</v>
      </c>
      <c r="G179" s="76"/>
      <c r="H179" s="505" t="s">
        <v>22</v>
      </c>
      <c r="I179" s="35"/>
      <c r="J179" s="461">
        <f>IF(I179="Oui",E179,0)</f>
        <v>0</v>
      </c>
      <c r="K179" s="35"/>
      <c r="L179" s="461">
        <f>IF(K179="Oui",E179,0)</f>
        <v>0</v>
      </c>
      <c r="M179" s="35"/>
      <c r="N179" s="376">
        <f>IF(M179="Oui",E179,0)</f>
        <v>0</v>
      </c>
      <c r="O179" s="591"/>
      <c r="P179" s="591"/>
      <c r="Q179" s="591"/>
      <c r="R179" s="54">
        <v>7</v>
      </c>
      <c r="S179" s="54" t="str">
        <f>S178</f>
        <v>1</v>
      </c>
      <c r="T179" s="54">
        <f>T169+1</f>
        <v>22</v>
      </c>
      <c r="U179" s="4" t="str">
        <f t="shared" si="11"/>
        <v>7-1-22</v>
      </c>
    </row>
    <row r="180" spans="1:21" ht="19.149999999999999" customHeight="1" thickBot="1" x14ac:dyDescent="0.25">
      <c r="A180" s="69" t="str">
        <f t="shared" si="10"/>
        <v>7-1-23</v>
      </c>
      <c r="B180" s="594"/>
      <c r="C180" s="81"/>
      <c r="D180" s="81"/>
      <c r="E180" s="82">
        <f>1/COUNTA(H178:H181)</f>
        <v>0.33333333333333331</v>
      </c>
      <c r="F180" s="82">
        <f>E177+E180</f>
        <v>0.33333333333333331</v>
      </c>
      <c r="G180" s="76"/>
      <c r="H180" s="505" t="s">
        <v>230</v>
      </c>
      <c r="I180" s="35"/>
      <c r="J180" s="461">
        <f>IF(I180="Oui",E180,0)</f>
        <v>0</v>
      </c>
      <c r="K180" s="35"/>
      <c r="L180" s="461">
        <f>IF(K180="Oui",E180,0)</f>
        <v>0</v>
      </c>
      <c r="M180" s="35"/>
      <c r="N180" s="376">
        <f>IF(M180="Oui",E180,0)</f>
        <v>0</v>
      </c>
      <c r="O180" s="591"/>
      <c r="P180" s="591"/>
      <c r="Q180" s="591"/>
      <c r="R180" s="54">
        <v>7</v>
      </c>
      <c r="S180" s="54" t="str">
        <f>S179</f>
        <v>1</v>
      </c>
      <c r="T180" s="54">
        <f t="shared" ref="T180:T195" si="15">T179+1</f>
        <v>23</v>
      </c>
      <c r="U180" s="4" t="str">
        <f t="shared" si="11"/>
        <v>7-1-23</v>
      </c>
    </row>
    <row r="181" spans="1:21" ht="24.75" hidden="1" customHeight="1" thickBot="1" x14ac:dyDescent="0.25">
      <c r="A181" s="69" t="str">
        <f t="shared" si="10"/>
        <v>7--24</v>
      </c>
      <c r="B181" s="594"/>
      <c r="C181" s="81"/>
      <c r="D181" s="81"/>
      <c r="E181" s="82">
        <f>1/COUNTA(H178:H181)</f>
        <v>0.33333333333333331</v>
      </c>
      <c r="F181" s="82">
        <f>E177+E181</f>
        <v>0.33333333333333331</v>
      </c>
      <c r="G181" s="76"/>
      <c r="H181" s="499"/>
      <c r="I181" s="36"/>
      <c r="J181" s="462">
        <f>IF(I181="Oui",E181,0)</f>
        <v>0</v>
      </c>
      <c r="K181" s="36"/>
      <c r="L181" s="462">
        <f>IF(K181="Oui",E181,0)</f>
        <v>0</v>
      </c>
      <c r="M181" s="36"/>
      <c r="N181" s="376">
        <f>IF(M181="Oui",E181,0)</f>
        <v>0</v>
      </c>
      <c r="O181" s="591"/>
      <c r="P181" s="591"/>
      <c r="Q181" s="591"/>
      <c r="R181" s="54">
        <v>7</v>
      </c>
      <c r="S181" s="54" t="str">
        <f t="shared" si="14"/>
        <v/>
      </c>
      <c r="T181" s="54">
        <f t="shared" si="15"/>
        <v>24</v>
      </c>
      <c r="U181" s="4" t="str">
        <f t="shared" si="11"/>
        <v>7--24</v>
      </c>
    </row>
    <row r="182" spans="1:21" ht="15.75" hidden="1" customHeight="1" thickBot="1" x14ac:dyDescent="0.25">
      <c r="A182" s="69" t="str">
        <f t="shared" si="10"/>
        <v>7--25</v>
      </c>
      <c r="B182" s="83"/>
      <c r="C182" s="81" t="s">
        <v>63</v>
      </c>
      <c r="D182" s="81" t="s">
        <v>67</v>
      </c>
      <c r="E182" s="82">
        <v>1</v>
      </c>
      <c r="F182" s="82"/>
      <c r="G182" s="76" t="s">
        <v>142</v>
      </c>
      <c r="H182" s="496" t="s">
        <v>143</v>
      </c>
      <c r="I182" s="221" t="str">
        <f>IF(I175&lt;2,IF(J183=0,H183&amp;CHAR(10),"")&amp;IF(J184=0,H184&amp;CHAR(10),"")&amp;IF(J185=0,H185&amp;CHAR(10),"")&amp;IF(J186=0,H186,""),"")</f>
        <v xml:space="preserve">- Accepte de se rendre dans des espaces inconnus dans le cadre de la formation.
- Estime (par ordre de grandeur, par calcul), le temps et le coût des déplacements.
- Se déplace accompagné-e- dans des espaces inconnus. 
</v>
      </c>
      <c r="J182" s="441">
        <f>IF(SUM(J183:J186)&gt;0,E182+SUM(J183:J186),0)</f>
        <v>0</v>
      </c>
      <c r="K182" s="115" t="str">
        <f>IF(K175&lt;2,IF(L183=0,H183&amp;CHAR(10),"")&amp;IF(L184=0,H184&amp;CHAR(10),"")&amp;IF(L185=0,H185&amp;CHAR(10),"")&amp;IF(L186=0,H186,""),"")</f>
        <v xml:space="preserve">- Accepte de se rendre dans des espaces inconnus dans le cadre de la formation.
- Estime (par ordre de grandeur, par calcul), le temps et le coût des déplacements.
- Se déplace accompagné-e- dans des espaces inconnus. 
</v>
      </c>
      <c r="L182" s="441">
        <f>IF(SUM(L183:L186)&gt;0,E182+SUM(L183:L186),0)</f>
        <v>0</v>
      </c>
      <c r="M182" s="116" t="str">
        <f>IF(M175&lt;2,IF(N183=0,H183&amp;CHAR(10),"")&amp;IF(N184=0,H184&amp;CHAR(10),"")&amp;IF(N185=0,H185&amp;CHAR(10),"")&amp;IF(N186=0,H186,""),"")</f>
        <v xml:space="preserve">- Accepte de se rendre dans des espaces inconnus dans le cadre de la formation.
- Estime (par ordre de grandeur, par calcul), le temps et le coût des déplacements.
- Se déplace accompagné-e- dans des espaces inconnus. 
</v>
      </c>
      <c r="N182" s="376">
        <f>IF(SUM(N183:N186)&gt;0,E182+SUM(N183:N186),0)</f>
        <v>0</v>
      </c>
      <c r="O182" s="591"/>
      <c r="P182" s="591"/>
      <c r="Q182" s="591"/>
      <c r="R182" s="54">
        <v>7</v>
      </c>
      <c r="S182" s="54" t="str">
        <f t="shared" si="14"/>
        <v/>
      </c>
      <c r="T182" s="54">
        <f t="shared" si="15"/>
        <v>25</v>
      </c>
      <c r="U182" s="4" t="str">
        <f t="shared" si="11"/>
        <v>7--25</v>
      </c>
    </row>
    <row r="183" spans="1:21" ht="19.149999999999999" customHeight="1" x14ac:dyDescent="0.2">
      <c r="A183" s="69" t="str">
        <f t="shared" si="10"/>
        <v>7-2-26</v>
      </c>
      <c r="B183" s="595" t="s">
        <v>337</v>
      </c>
      <c r="C183" s="81"/>
      <c r="D183" s="81"/>
      <c r="E183" s="82">
        <f>1/COUNTA(H183:H186)</f>
        <v>0.33333333333333331</v>
      </c>
      <c r="F183" s="82">
        <f>E182+E183</f>
        <v>1.3333333333333333</v>
      </c>
      <c r="G183" s="76"/>
      <c r="H183" s="491" t="s">
        <v>288</v>
      </c>
      <c r="I183" s="40"/>
      <c r="J183" s="460">
        <f>IF(I183="Oui",E183,0)</f>
        <v>0</v>
      </c>
      <c r="K183" s="40"/>
      <c r="L183" s="460">
        <f>IF(K183="Oui",E183,0)</f>
        <v>0</v>
      </c>
      <c r="M183" s="40"/>
      <c r="N183" s="376">
        <f>IF(M183="Oui",E183,0)</f>
        <v>0</v>
      </c>
      <c r="O183" s="591"/>
      <c r="P183" s="591"/>
      <c r="Q183" s="591"/>
      <c r="R183" s="54">
        <v>7</v>
      </c>
      <c r="S183" s="54" t="str">
        <f t="shared" si="14"/>
        <v>2</v>
      </c>
      <c r="T183" s="54">
        <f t="shared" si="15"/>
        <v>26</v>
      </c>
      <c r="U183" s="4" t="str">
        <f t="shared" si="11"/>
        <v>7-2-26</v>
      </c>
    </row>
    <row r="184" spans="1:21" ht="18" customHeight="1" x14ac:dyDescent="0.2">
      <c r="A184" s="69" t="str">
        <f t="shared" si="10"/>
        <v>7-2-27</v>
      </c>
      <c r="B184" s="596"/>
      <c r="C184" s="81"/>
      <c r="D184" s="81"/>
      <c r="E184" s="82">
        <f>1/COUNTA(H183:H186)</f>
        <v>0.33333333333333331</v>
      </c>
      <c r="F184" s="82">
        <f>E182+E184</f>
        <v>1.3333333333333333</v>
      </c>
      <c r="G184" s="76"/>
      <c r="H184" s="505" t="s">
        <v>144</v>
      </c>
      <c r="I184" s="35"/>
      <c r="J184" s="461">
        <f>IF(I184="Oui",E184,0)</f>
        <v>0</v>
      </c>
      <c r="K184" s="35"/>
      <c r="L184" s="461">
        <f>IF(K184="Oui",E184,0)</f>
        <v>0</v>
      </c>
      <c r="M184" s="35"/>
      <c r="N184" s="376">
        <f>IF(M184="Oui",E184,0)</f>
        <v>0</v>
      </c>
      <c r="O184" s="591"/>
      <c r="P184" s="591"/>
      <c r="Q184" s="591"/>
      <c r="R184" s="54">
        <v>7</v>
      </c>
      <c r="S184" s="54" t="str">
        <f>S183</f>
        <v>2</v>
      </c>
      <c r="T184" s="54">
        <f t="shared" si="15"/>
        <v>27</v>
      </c>
      <c r="U184" s="4" t="str">
        <f t="shared" si="11"/>
        <v>7-2-27</v>
      </c>
    </row>
    <row r="185" spans="1:21" ht="21" customHeight="1" thickBot="1" x14ac:dyDescent="0.25">
      <c r="A185" s="69" t="str">
        <f t="shared" si="10"/>
        <v>7-2-28</v>
      </c>
      <c r="B185" s="596"/>
      <c r="C185" s="81"/>
      <c r="D185" s="81"/>
      <c r="E185" s="82">
        <f>1/COUNTA(H183:H186)</f>
        <v>0.33333333333333331</v>
      </c>
      <c r="F185" s="82">
        <f>E182+E185</f>
        <v>1.3333333333333333</v>
      </c>
      <c r="G185" s="76"/>
      <c r="H185" s="499" t="s">
        <v>231</v>
      </c>
      <c r="I185" s="36"/>
      <c r="J185" s="462">
        <f>IF(I185="Oui",E185,0)</f>
        <v>0</v>
      </c>
      <c r="K185" s="36"/>
      <c r="L185" s="462">
        <f>IF(K185="Oui",E185,0)</f>
        <v>0</v>
      </c>
      <c r="M185" s="36"/>
      <c r="N185" s="376">
        <f>IF(M185="Oui",E185,0)</f>
        <v>0</v>
      </c>
      <c r="O185" s="591"/>
      <c r="P185" s="591"/>
      <c r="Q185" s="591"/>
      <c r="R185" s="54">
        <v>7</v>
      </c>
      <c r="S185" s="54" t="str">
        <f>S184</f>
        <v>2</v>
      </c>
      <c r="T185" s="54">
        <f t="shared" si="15"/>
        <v>28</v>
      </c>
      <c r="U185" s="4" t="str">
        <f t="shared" si="11"/>
        <v>7-2-28</v>
      </c>
    </row>
    <row r="186" spans="1:21" ht="24.75" hidden="1" customHeight="1" thickBot="1" x14ac:dyDescent="0.25">
      <c r="A186" s="69" t="str">
        <f t="shared" si="10"/>
        <v>7--29</v>
      </c>
      <c r="B186" s="596"/>
      <c r="C186" s="81"/>
      <c r="D186" s="81"/>
      <c r="E186" s="82">
        <f>1/COUNTA(H183:H186)</f>
        <v>0.33333333333333331</v>
      </c>
      <c r="F186" s="82">
        <f>E182+E186</f>
        <v>1.3333333333333333</v>
      </c>
      <c r="G186" s="76"/>
      <c r="H186" s="500"/>
      <c r="I186" s="41"/>
      <c r="J186" s="463">
        <f>IF(I186="Oui",E186,0)</f>
        <v>0</v>
      </c>
      <c r="K186" s="41"/>
      <c r="L186" s="463">
        <f>IF(K186="Oui",E186,0)</f>
        <v>0</v>
      </c>
      <c r="M186" s="41"/>
      <c r="N186" s="376">
        <f>IF(M186="Oui",E186,0)</f>
        <v>0</v>
      </c>
      <c r="O186" s="591"/>
      <c r="P186" s="591"/>
      <c r="Q186" s="591"/>
      <c r="R186" s="54">
        <v>7</v>
      </c>
      <c r="S186" s="54" t="str">
        <f t="shared" si="14"/>
        <v/>
      </c>
      <c r="T186" s="54">
        <f t="shared" si="15"/>
        <v>29</v>
      </c>
      <c r="U186" s="4" t="str">
        <f t="shared" si="11"/>
        <v>7--29</v>
      </c>
    </row>
    <row r="187" spans="1:21" ht="24.75" hidden="1" customHeight="1" thickBot="1" x14ac:dyDescent="0.25">
      <c r="A187" s="69" t="str">
        <f t="shared" si="10"/>
        <v>7--30</v>
      </c>
      <c r="B187" s="83"/>
      <c r="C187" s="81" t="s">
        <v>63</v>
      </c>
      <c r="D187" s="81" t="s">
        <v>69</v>
      </c>
      <c r="E187" s="82">
        <v>2</v>
      </c>
      <c r="F187" s="82"/>
      <c r="G187" s="76" t="s">
        <v>145</v>
      </c>
      <c r="H187" s="496" t="s">
        <v>146</v>
      </c>
      <c r="I187" s="221" t="str">
        <f>IF(I175&lt;3,IF(J188=0,H188&amp;CHAR(10),"")&amp;IF(J189=0,H189&amp;CHAR(10),"")&amp;IF(J190=0,H190&amp;CHAR(10),"")&amp;IF(J191=0,H191,""),"")</f>
        <v xml:space="preserve">- Prend l’initiative de découvrir seul-e- des espaces inconnus sans faire appel à des tiers.
- Prend l'initiative de mesurer le temps et les coûts liés à ses déplacements.
- Prépare, accompagné-e-, les éléments lui permettant d’honorer des rendez-vous en lien avec sa formation.
</v>
      </c>
      <c r="J187" s="441">
        <f>IF(SUM(J188:J191)&gt;0,E187+SUM(J188:J191),0)</f>
        <v>0</v>
      </c>
      <c r="K187" s="115" t="str">
        <f>IF(K175&lt;3,IF(L188=0,H188&amp;CHAR(10),"")&amp;IF(L189=0,H189&amp;CHAR(10),"")&amp;IF(L190=0,H190&amp;CHAR(10),"")&amp;IF(L191=0,H191,""),"")</f>
        <v xml:space="preserve">- Prend l’initiative de découvrir seul-e- des espaces inconnus sans faire appel à des tiers.
- Prend l'initiative de mesurer le temps et les coûts liés à ses déplacements.
- Prépare, accompagné-e-, les éléments lui permettant d’honorer des rendez-vous en lien avec sa formation.
</v>
      </c>
      <c r="L187" s="469">
        <f>IF(SUM(L188:L191)&gt;0,E187+SUM(L188:L191),0)</f>
        <v>0</v>
      </c>
      <c r="M187" s="117" t="str">
        <f>IF(M175&lt;3,IF(N188=0,H188&amp;CHAR(10),"")&amp;IF(N189=0,H189&amp;CHAR(10),"")&amp;IF(N190=0,H190&amp;CHAR(10),"")&amp;IF(N191=0,H191,""),"")</f>
        <v xml:space="preserve">- Prend l’initiative de découvrir seul-e- des espaces inconnus sans faire appel à des tiers.
- Prend l'initiative de mesurer le temps et les coûts liés à ses déplacements.
- Prépare, accompagné-e-, les éléments lui permettant d’honorer des rendez-vous en lien avec sa formation.
</v>
      </c>
      <c r="N187" s="376">
        <f>IF(SUM(N188:N191)&gt;0,E187+SUM(N188:N191),0)</f>
        <v>0</v>
      </c>
      <c r="O187" s="591"/>
      <c r="P187" s="591"/>
      <c r="Q187" s="591"/>
      <c r="R187" s="54">
        <v>7</v>
      </c>
      <c r="S187" s="54" t="str">
        <f t="shared" si="14"/>
        <v/>
      </c>
      <c r="T187" s="54">
        <f t="shared" si="15"/>
        <v>30</v>
      </c>
      <c r="U187" s="4" t="str">
        <f t="shared" si="11"/>
        <v>7--30</v>
      </c>
    </row>
    <row r="188" spans="1:21" ht="20.25" customHeight="1" x14ac:dyDescent="0.2">
      <c r="A188" s="69" t="str">
        <f t="shared" si="10"/>
        <v>7-3-31</v>
      </c>
      <c r="B188" s="595" t="s">
        <v>338</v>
      </c>
      <c r="C188" s="85"/>
      <c r="D188" s="85"/>
      <c r="E188" s="86">
        <f>1/COUNTA(H188:H191)</f>
        <v>0.33333333333333331</v>
      </c>
      <c r="F188" s="86">
        <f>E187+E188</f>
        <v>2.3333333333333335</v>
      </c>
      <c r="G188" s="87"/>
      <c r="H188" s="491" t="s">
        <v>232</v>
      </c>
      <c r="I188" s="40"/>
      <c r="J188" s="460">
        <f>IF(I188="Oui",E188,0)</f>
        <v>0</v>
      </c>
      <c r="K188" s="40"/>
      <c r="L188" s="460">
        <f>IF(K188="Oui",E188,0)</f>
        <v>0</v>
      </c>
      <c r="M188" s="40"/>
      <c r="N188" s="376">
        <f>IF(M188="Oui",E188,0)</f>
        <v>0</v>
      </c>
      <c r="O188" s="591"/>
      <c r="P188" s="591"/>
      <c r="Q188" s="591"/>
      <c r="R188" s="54">
        <v>7</v>
      </c>
      <c r="S188" s="54" t="str">
        <f t="shared" si="14"/>
        <v>3</v>
      </c>
      <c r="T188" s="54">
        <f t="shared" si="15"/>
        <v>31</v>
      </c>
      <c r="U188" s="4" t="str">
        <f t="shared" si="11"/>
        <v>7-3-31</v>
      </c>
    </row>
    <row r="189" spans="1:21" ht="18" customHeight="1" x14ac:dyDescent="0.2">
      <c r="A189" s="69" t="str">
        <f t="shared" si="10"/>
        <v>7-3-32</v>
      </c>
      <c r="B189" s="596"/>
      <c r="C189" s="81"/>
      <c r="D189" s="81"/>
      <c r="E189" s="82">
        <f>1/COUNTA(H188:H191)</f>
        <v>0.33333333333333331</v>
      </c>
      <c r="F189" s="82">
        <f>E187+E189</f>
        <v>2.3333333333333335</v>
      </c>
      <c r="G189" s="76"/>
      <c r="H189" s="505" t="s">
        <v>147</v>
      </c>
      <c r="I189" s="35"/>
      <c r="J189" s="461">
        <f>IF(I189="Oui",E189,0)</f>
        <v>0</v>
      </c>
      <c r="K189" s="35"/>
      <c r="L189" s="461">
        <f>IF(K189="Oui",E189,0)</f>
        <v>0</v>
      </c>
      <c r="M189" s="35"/>
      <c r="N189" s="376">
        <f>IF(M189="Oui",E189,0)</f>
        <v>0</v>
      </c>
      <c r="O189" s="591"/>
      <c r="P189" s="591"/>
      <c r="Q189" s="591"/>
      <c r="R189" s="54">
        <v>7</v>
      </c>
      <c r="S189" s="54" t="str">
        <f>S188</f>
        <v>3</v>
      </c>
      <c r="T189" s="54">
        <f t="shared" si="15"/>
        <v>32</v>
      </c>
      <c r="U189" s="4" t="str">
        <f t="shared" si="11"/>
        <v>7-3-32</v>
      </c>
    </row>
    <row r="190" spans="1:21" ht="31.15" customHeight="1" thickBot="1" x14ac:dyDescent="0.25">
      <c r="A190" s="69" t="str">
        <f t="shared" si="10"/>
        <v>7-3-33</v>
      </c>
      <c r="B190" s="596"/>
      <c r="C190" s="81"/>
      <c r="D190" s="81"/>
      <c r="E190" s="82">
        <f>1/COUNTA(H188:H191)</f>
        <v>0.33333333333333331</v>
      </c>
      <c r="F190" s="82">
        <f>E187+E190</f>
        <v>2.3333333333333335</v>
      </c>
      <c r="G190" s="76"/>
      <c r="H190" s="507" t="s">
        <v>233</v>
      </c>
      <c r="I190" s="39"/>
      <c r="J190" s="464">
        <f>IF(I190="Oui",E190,0)</f>
        <v>0</v>
      </c>
      <c r="K190" s="39"/>
      <c r="L190" s="464">
        <f>IF(K190="Oui",E190,0)</f>
        <v>0</v>
      </c>
      <c r="M190" s="39"/>
      <c r="N190" s="376">
        <f>IF(M190="Oui",E190,0)</f>
        <v>0</v>
      </c>
      <c r="O190" s="591"/>
      <c r="P190" s="591"/>
      <c r="Q190" s="591"/>
      <c r="R190" s="54">
        <v>7</v>
      </c>
      <c r="S190" s="54" t="str">
        <f>S189</f>
        <v>3</v>
      </c>
      <c r="T190" s="54">
        <f t="shared" si="15"/>
        <v>33</v>
      </c>
      <c r="U190" s="4" t="str">
        <f t="shared" si="11"/>
        <v>7-3-33</v>
      </c>
    </row>
    <row r="191" spans="1:21" ht="24.75" hidden="1" customHeight="1" thickBot="1" x14ac:dyDescent="0.25">
      <c r="A191" s="69" t="str">
        <f t="shared" si="10"/>
        <v>7--34</v>
      </c>
      <c r="B191" s="597"/>
      <c r="C191" s="88"/>
      <c r="D191" s="88"/>
      <c r="E191" s="89">
        <f>1/COUNTA(H188:H191)</f>
        <v>0.33333333333333331</v>
      </c>
      <c r="F191" s="89">
        <f>E187+E191</f>
        <v>2.3333333333333335</v>
      </c>
      <c r="G191" s="72"/>
      <c r="H191" s="495"/>
      <c r="I191" s="36"/>
      <c r="J191" s="462">
        <f>IF(I191="Oui",E191,0)</f>
        <v>0</v>
      </c>
      <c r="K191" s="36"/>
      <c r="L191" s="462">
        <f>IF(K191="Oui",E191,0)</f>
        <v>0</v>
      </c>
      <c r="M191" s="36"/>
      <c r="N191" s="376">
        <f>IF(M191="Oui",E191,0)</f>
        <v>0</v>
      </c>
      <c r="O191" s="591"/>
      <c r="P191" s="591"/>
      <c r="Q191" s="591"/>
      <c r="R191" s="54">
        <v>7</v>
      </c>
      <c r="S191" s="54" t="str">
        <f t="shared" si="14"/>
        <v/>
      </c>
      <c r="T191" s="54">
        <f t="shared" si="15"/>
        <v>34</v>
      </c>
      <c r="U191" s="4" t="str">
        <f t="shared" si="11"/>
        <v>7--34</v>
      </c>
    </row>
    <row r="192" spans="1:21" ht="24.75" hidden="1" customHeight="1" thickBot="1" x14ac:dyDescent="0.25">
      <c r="A192" s="69" t="str">
        <f t="shared" si="10"/>
        <v>7--35</v>
      </c>
      <c r="B192" s="83"/>
      <c r="C192" s="81" t="s">
        <v>63</v>
      </c>
      <c r="D192" s="81" t="s">
        <v>72</v>
      </c>
      <c r="E192" s="82">
        <v>3</v>
      </c>
      <c r="F192" s="82"/>
      <c r="G192" s="76" t="s">
        <v>148</v>
      </c>
      <c r="H192" s="513" t="s">
        <v>149</v>
      </c>
      <c r="I192" s="221" t="str">
        <f>IF(AND(I175&gt;3,I175&lt;4),IF(J193=0,H193&amp;CHAR(10),"")&amp;IF(J194=0,H194&amp;CHAR(10),"")&amp;IF(J195=0,H195&amp;CHAR(10),"")&amp;IF(J196=0,H196),H193&amp;CHAR(10)&amp;H194&amp;CHAR(10)&amp;H195&amp;CHAR(10)&amp;H196)</f>
        <v xml:space="preserve">- Organise, en autonomie, les éléments lui permettant d’honorer des rendez-vous en lien avec sa formation.
- Communique de façon anticipée aux responsables de formation ses rendez-vous.
- Découvre seul-e- et à son initiative des espaces inconnus.
</v>
      </c>
      <c r="J192" s="467">
        <f>IF(SUM(J193:J196)&gt;0,E192+SUM(J193:J196),0)</f>
        <v>0</v>
      </c>
      <c r="K192" s="118" t="str">
        <f>IF(AND(K175&gt;3,K175&lt;4),IF(L193=0,H193&amp;CHAR(10),"")&amp;IF(L194=0,H194&amp;CHAR(10),"")&amp;IF(L195=0,H195&amp;CHAR(10),"")&amp;IF(L196=0,H196),H193&amp;CHAR(10)&amp;H194&amp;CHAR(10)&amp;H195&amp;CHAR(10)&amp;H196)</f>
        <v xml:space="preserve">- Organise, en autonomie, les éléments lui permettant d’honorer des rendez-vous en lien avec sa formation.
- Communique de façon anticipée aux responsables de formation ses rendez-vous.
- Découvre seul-e- et à son initiative des espaces inconnus.
</v>
      </c>
      <c r="L192" s="470">
        <f>IF(SUM(L193:L196)&gt;0,E192+SUM(L193:L196),0)</f>
        <v>0</v>
      </c>
      <c r="M192" s="119" t="str">
        <f>IF(AND(M175&gt;3,M175&lt;4),IF(N193=0,H193&amp;CHAR(10),"")&amp;IF(N194=0,H194&amp;CHAR(10),"")&amp;IF(N195=0,H195&amp;CHAR(10),"")&amp;IF(N196=0,H196),H193&amp;CHAR(10)&amp;H194&amp;CHAR(10)&amp;H195&amp;CHAR(10)&amp;H196)</f>
        <v xml:space="preserve">- Organise, en autonomie, les éléments lui permettant d’honorer des rendez-vous en lien avec sa formation.
- Communique de façon anticipée aux responsables de formation ses rendez-vous.
- Découvre seul-e- et à son initiative des espaces inconnus.
</v>
      </c>
      <c r="N192" s="376">
        <f>IF(SUM(N193:N196)&gt;0,E192+SUM(N193:N196),0)</f>
        <v>0</v>
      </c>
      <c r="O192" s="591"/>
      <c r="P192" s="591"/>
      <c r="Q192" s="591"/>
      <c r="R192" s="54">
        <v>7</v>
      </c>
      <c r="S192" s="54" t="str">
        <f t="shared" si="14"/>
        <v/>
      </c>
      <c r="T192" s="54">
        <f t="shared" si="15"/>
        <v>35</v>
      </c>
      <c r="U192" s="4" t="str">
        <f t="shared" si="11"/>
        <v>7--35</v>
      </c>
    </row>
    <row r="193" spans="1:21" ht="28.15" customHeight="1" x14ac:dyDescent="0.2">
      <c r="A193" s="69" t="str">
        <f t="shared" si="10"/>
        <v>7-4-36</v>
      </c>
      <c r="B193" s="595" t="s">
        <v>339</v>
      </c>
      <c r="C193" s="81"/>
      <c r="D193" s="81"/>
      <c r="E193" s="82">
        <f>1/COUNTA(H193:H196)</f>
        <v>0.33333333333333331</v>
      </c>
      <c r="F193" s="82">
        <f>E192+E193</f>
        <v>3.3333333333333335</v>
      </c>
      <c r="G193" s="76"/>
      <c r="H193" s="501" t="s">
        <v>234</v>
      </c>
      <c r="I193" s="475"/>
      <c r="J193" s="460">
        <f>IF(I193="Oui",E193,0)</f>
        <v>0</v>
      </c>
      <c r="K193" s="40"/>
      <c r="L193" s="460">
        <f>IF(K193="Oui",E193,0)</f>
        <v>0</v>
      </c>
      <c r="M193" s="40"/>
      <c r="N193" s="376">
        <f>IF(M193="Oui",E193,0)</f>
        <v>0</v>
      </c>
      <c r="O193" s="591"/>
      <c r="P193" s="591"/>
      <c r="Q193" s="591"/>
      <c r="R193" s="54">
        <v>7</v>
      </c>
      <c r="S193" s="54" t="str">
        <f t="shared" si="14"/>
        <v>4</v>
      </c>
      <c r="T193" s="54">
        <f t="shared" si="15"/>
        <v>36</v>
      </c>
      <c r="U193" s="4" t="str">
        <f t="shared" si="11"/>
        <v>7-4-36</v>
      </c>
    </row>
    <row r="194" spans="1:21" ht="18" customHeight="1" x14ac:dyDescent="0.2">
      <c r="A194" s="69" t="str">
        <f t="shared" si="10"/>
        <v>7-4-37</v>
      </c>
      <c r="B194" s="602"/>
      <c r="C194" s="81"/>
      <c r="D194" s="81"/>
      <c r="E194" s="82">
        <f>1/COUNTA(H193:H196)</f>
        <v>0.33333333333333331</v>
      </c>
      <c r="F194" s="82">
        <f>E192+E194</f>
        <v>3.3333333333333335</v>
      </c>
      <c r="G194" s="76"/>
      <c r="H194" s="502" t="s">
        <v>235</v>
      </c>
      <c r="I194" s="566"/>
      <c r="J194" s="461">
        <f>IF(I194="Oui",E194,0)</f>
        <v>0</v>
      </c>
      <c r="K194" s="35"/>
      <c r="L194" s="461">
        <f>IF(K194="Oui",E194,0)</f>
        <v>0</v>
      </c>
      <c r="M194" s="35"/>
      <c r="N194" s="376">
        <f>IF(M194="Oui",E194,0)</f>
        <v>0</v>
      </c>
      <c r="O194" s="591"/>
      <c r="P194" s="591"/>
      <c r="Q194" s="591"/>
      <c r="R194" s="54">
        <v>7</v>
      </c>
      <c r="S194" s="54" t="str">
        <f>S193</f>
        <v>4</v>
      </c>
      <c r="T194" s="54">
        <f t="shared" si="15"/>
        <v>37</v>
      </c>
      <c r="U194" s="4" t="str">
        <f t="shared" si="11"/>
        <v>7-4-37</v>
      </c>
    </row>
    <row r="195" spans="1:21" ht="19.149999999999999" customHeight="1" thickBot="1" x14ac:dyDescent="0.25">
      <c r="A195" s="69" t="str">
        <f t="shared" si="10"/>
        <v>7-4-38</v>
      </c>
      <c r="B195" s="599"/>
      <c r="C195" s="81"/>
      <c r="D195" s="81"/>
      <c r="E195" s="82">
        <f>1/COUNTA(H193:H196)</f>
        <v>0.33333333333333331</v>
      </c>
      <c r="F195" s="82">
        <f>E192+E195</f>
        <v>3.3333333333333335</v>
      </c>
      <c r="G195" s="76"/>
      <c r="H195" s="503" t="s">
        <v>236</v>
      </c>
      <c r="I195" s="567"/>
      <c r="J195" s="464">
        <f>IF(I195="Oui",E195,0)</f>
        <v>0</v>
      </c>
      <c r="K195" s="39"/>
      <c r="L195" s="464">
        <f>IF(K195="Oui",E195,0)</f>
        <v>0</v>
      </c>
      <c r="M195" s="39"/>
      <c r="N195" s="376">
        <f>IF(M195="Oui",E195,0)</f>
        <v>0</v>
      </c>
      <c r="O195" s="591"/>
      <c r="P195" s="591"/>
      <c r="Q195" s="591"/>
      <c r="R195" s="54">
        <v>7</v>
      </c>
      <c r="S195" s="54" t="str">
        <f>S194</f>
        <v>4</v>
      </c>
      <c r="T195" s="54">
        <f t="shared" si="15"/>
        <v>38</v>
      </c>
      <c r="U195" s="4" t="str">
        <f t="shared" si="11"/>
        <v>7-4-38</v>
      </c>
    </row>
    <row r="196" spans="1:21" ht="24" hidden="1" customHeight="1" thickBot="1" x14ac:dyDescent="0.25">
      <c r="A196" s="69" t="str">
        <f t="shared" si="10"/>
        <v>--</v>
      </c>
      <c r="B196" s="81"/>
      <c r="C196" s="81"/>
      <c r="D196" s="81"/>
      <c r="E196" s="82">
        <f>1/COUNTA(H193:H196)</f>
        <v>0.33333333333333331</v>
      </c>
      <c r="F196" s="82">
        <f>E192+E196</f>
        <v>3.3333333333333335</v>
      </c>
      <c r="G196" s="76"/>
      <c r="H196" s="474"/>
      <c r="I196" s="473"/>
      <c r="J196" s="368">
        <f>IF(I196="Oui",E196,0)</f>
        <v>0</v>
      </c>
      <c r="K196" s="44"/>
      <c r="L196" s="368">
        <f>IF(K196="Oui",E196,0)</f>
        <v>0</v>
      </c>
      <c r="M196" s="44"/>
      <c r="N196" s="376">
        <f>IF(M196="Oui",E196,0)</f>
        <v>0</v>
      </c>
      <c r="O196" s="146"/>
      <c r="P196" s="146"/>
      <c r="Q196" s="146"/>
      <c r="U196" s="4" t="str">
        <f t="shared" si="11"/>
        <v>--</v>
      </c>
    </row>
    <row r="197" spans="1:21" ht="45.6" customHeight="1" thickBot="1" x14ac:dyDescent="0.25">
      <c r="A197" s="69" t="str">
        <f t="shared" si="10"/>
        <v>--</v>
      </c>
      <c r="B197" s="485"/>
      <c r="C197" s="485"/>
      <c r="D197" s="485"/>
      <c r="E197" s="486"/>
      <c r="F197" s="486"/>
      <c r="G197" s="485"/>
      <c r="H197" s="487"/>
      <c r="I197" s="173" t="s">
        <v>382</v>
      </c>
      <c r="J197" s="364"/>
      <c r="K197" s="174" t="s">
        <v>399</v>
      </c>
      <c r="M197" s="175" t="s">
        <v>400</v>
      </c>
      <c r="N197" s="146"/>
      <c r="O197" s="146"/>
      <c r="P197" s="146"/>
      <c r="Q197" s="146"/>
      <c r="R197" s="146"/>
      <c r="S197" s="146"/>
      <c r="T197" s="146"/>
      <c r="U197" s="4" t="str">
        <f t="shared" si="11"/>
        <v>--</v>
      </c>
    </row>
    <row r="198" spans="1:21" ht="150" customHeight="1" thickBot="1" x14ac:dyDescent="0.25">
      <c r="A198" s="69" t="str">
        <f t="shared" si="10"/>
        <v>--</v>
      </c>
      <c r="H198" s="283"/>
      <c r="I198" s="275"/>
      <c r="J198" s="364"/>
      <c r="K198" s="275"/>
      <c r="M198" s="275"/>
      <c r="N198" s="146"/>
      <c r="O198" s="146"/>
      <c r="P198" s="146"/>
      <c r="Q198" s="146"/>
      <c r="R198" s="146"/>
      <c r="S198" s="146"/>
      <c r="T198" s="146"/>
      <c r="U198" s="4" t="str">
        <f t="shared" si="11"/>
        <v>--</v>
      </c>
    </row>
    <row r="199" spans="1:21" ht="15" x14ac:dyDescent="0.2">
      <c r="A199" s="69" t="str">
        <f t="shared" si="10"/>
        <v>--</v>
      </c>
      <c r="H199" s="283"/>
      <c r="J199" s="364"/>
      <c r="M199" s="155"/>
      <c r="N199" s="146"/>
      <c r="O199" s="146"/>
      <c r="P199" s="146"/>
      <c r="Q199" s="146"/>
      <c r="R199" s="146"/>
      <c r="S199" s="146"/>
      <c r="T199" s="146"/>
      <c r="U199" s="4" t="str">
        <f t="shared" si="11"/>
        <v>--</v>
      </c>
    </row>
    <row r="200" spans="1:21" ht="15.75" thickBot="1" x14ac:dyDescent="0.25">
      <c r="A200" s="69" t="str">
        <f t="shared" si="10"/>
        <v>--</v>
      </c>
      <c r="H200" s="283"/>
      <c r="J200" s="364"/>
      <c r="M200" s="155"/>
      <c r="N200" s="146"/>
      <c r="O200" s="146"/>
      <c r="P200" s="146"/>
      <c r="Q200" s="146"/>
      <c r="R200" s="146"/>
      <c r="S200" s="146"/>
      <c r="T200" s="146"/>
      <c r="U200" s="4" t="str">
        <f t="shared" si="11"/>
        <v>--</v>
      </c>
    </row>
    <row r="201" spans="1:21" ht="48.75" customHeight="1" thickBot="1" x14ac:dyDescent="0.25">
      <c r="A201" s="69" t="str">
        <f t="shared" si="10"/>
        <v>--</v>
      </c>
      <c r="B201" s="563" t="s">
        <v>828</v>
      </c>
      <c r="C201" s="91"/>
      <c r="D201" s="91"/>
      <c r="E201" s="92"/>
      <c r="F201" s="92"/>
      <c r="G201" s="91"/>
      <c r="H201" s="447" t="s">
        <v>28</v>
      </c>
      <c r="I201" s="93">
        <f>MAX(J203,J208,J213,J218)</f>
        <v>0</v>
      </c>
      <c r="J201" s="439"/>
      <c r="K201" s="93">
        <f>MAX(L203,L213,L218,L208)</f>
        <v>0</v>
      </c>
      <c r="L201" s="94"/>
      <c r="M201" s="95">
        <f>MAX(N203,N208,N213,N218)</f>
        <v>0</v>
      </c>
      <c r="N201" s="144"/>
      <c r="O201" s="146"/>
      <c r="P201" s="146"/>
      <c r="Q201" s="146"/>
      <c r="U201" s="4" t="str">
        <f t="shared" si="11"/>
        <v>--</v>
      </c>
    </row>
    <row r="202" spans="1:21" s="69" customFormat="1" ht="171" hidden="1" customHeight="1" thickBot="1" x14ac:dyDescent="0.25">
      <c r="A202" s="69" t="str">
        <f t="shared" si="10"/>
        <v>--</v>
      </c>
      <c r="B202" s="73"/>
      <c r="C202" s="74"/>
      <c r="D202" s="74"/>
      <c r="E202" s="75"/>
      <c r="F202" s="75"/>
      <c r="G202" s="76"/>
      <c r="H202" s="504"/>
      <c r="I202" s="440" t="str">
        <f>IF(J218=4,$H$220,IF(J213=3,$H$215,IF(J208=2,$H$210,IF(J203=1,$H$205,""))))</f>
        <v/>
      </c>
      <c r="J202" s="79" t="str">
        <f>IF(AND(I201&gt;3,I201&lt;4),IF(J219&lt;&gt;0,H219&amp;CHAR(10),"")&amp;IF(J220&lt;&gt;0,H220&amp;CHAR(10),"")&amp;IF(J221&lt;&gt;0,H221&amp;CHAR(10),"")&amp;IF(J222&lt;&gt;0,H222,""),IF(AND(I201&gt;2,I201&lt;3),IF(J214&lt;&gt;0,H214&amp;CHAR(10),"")&amp;IF(J215&lt;&gt;0,H215&amp;CHAR(10),"")&amp;IF(J216&lt;&gt;0,H216&amp;CHAR(10),"")&amp;IF(J217&lt;&gt;0,H217,""),IF(AND(I201&gt;1,I201&lt;2),IF(J209&lt;&gt;0,H209&amp;CHAR(10),"")&amp;IF(J210&lt;&gt;0,H210&amp;CHAR(10),"")&amp;IF(J211&lt;&gt;0,H211&amp;CHAR(10),"")&amp;IF(J212&lt;&gt;0,H212,""),IF(AND(I201&gt;0,I201&lt;1),IF(J204&lt;&gt;0,H204&amp;CHAR(10),"")&amp;IF(J205&lt;&gt;0,H205&amp;CHAR(10),"")&amp;IF(J206&lt;&gt;0,H206&amp;CHAR(10),"")&amp;IF(J207&lt;&gt;0,H207,""),""))))</f>
        <v/>
      </c>
      <c r="K202" s="440" t="str">
        <f>IF(L218=4,$H$220,IF(L213=3,$H$215,IF(L208=2,$H$210,IF(L203=1,$H$205,""))))</f>
        <v/>
      </c>
      <c r="L202" s="79" t="str">
        <f>IF(AND(K201&gt;3,K201&lt;4),IF(L219&lt;&gt;0,H219&amp;CHAR(10),"")&amp;IF(L220&lt;&gt;0,H220&amp;CHAR(10),"")&amp;IF(L221&lt;&gt;0,H221&amp;CHAR(10),"")&amp;IF(L222&lt;&gt;0,H222,""),IF(AND(K201&gt;2,K201&lt;3),IF(L214&lt;&gt;0,H214&amp;CHAR(10),"")&amp;IF(L215&lt;&gt;0,H215&amp;CHAR(10),"")&amp;IF(L216&lt;&gt;0,H216&amp;CHAR(10),"")&amp;IF(L217&lt;&gt;0,H217,""),IF(AND(K201&gt;1,K201&lt;2),IF(L209&lt;&gt;0,H209&amp;CHAR(10),"")&amp;IF(L210&lt;&gt;0,H210&amp;CHAR(10),"")&amp;IF(L211&lt;&gt;0,H211&amp;CHAR(10),"")&amp;IF(L212&lt;&gt;0,H212,""),IF(AND(K201&gt;0,K201&lt;1),IF(L204&lt;&gt;0,H204&amp;CHAR(10),"")&amp;IF(L205&lt;&gt;0,H205&amp;CHAR(10),"")&amp;IF(L206&lt;&gt;0,H206&amp;CHAR(10),"")&amp;IF(L207&lt;&gt;0,H207,""),""))))</f>
        <v/>
      </c>
      <c r="M202" s="440" t="str">
        <f>IF(N218=4,$H$220,IF(N213=3,$H$215,IF(N208=2,$H$210,IF(N203=1,$H$205,""))))</f>
        <v/>
      </c>
      <c r="N202" s="77" t="str">
        <f>IF(AND(M201&gt;3,M201&lt;4),IF(N219&lt;&gt;0,H219&amp;CHAR(10),"")&amp;IF(N220&lt;&gt;0,H220&amp;CHAR(10),"")&amp;IF(N221&lt;&gt;0,H221&amp;CHAR(10),"")&amp;IF(N222&lt;&gt;0,H222,""),IF(AND(M201&gt;2,M201&lt;3),IF(N214&lt;&gt;0,H214&amp;CHAR(10),"")&amp;IF(N215&lt;&gt;0,H215&amp;CHAR(10),"")&amp;IF(N216&lt;&gt;0,H216&amp;CHAR(10),"")&amp;IF(N217&lt;&gt;0,H217,""),IF(AND(M201&gt;1,M201&lt;2),IF(N209&lt;&gt;0,H209&amp;CHAR(10),"")&amp;IF(N210&lt;&gt;0,H210&amp;CHAR(10),"")&amp;IF(N211&lt;&gt;0,H211&amp;CHAR(10),"")&amp;IF(N212&lt;&gt;0,H212,""),IF(AND(M201&gt;0,M201&lt;1),IF(N204&lt;&gt;0,H204&amp;CHAR(10),"")&amp;IF(N205&lt;&gt;0,H205&amp;CHAR(10),"")&amp;IF(N206&lt;&gt;0,H206&amp;CHAR(10),"")&amp;IF(N207&lt;&gt;0,H207,""),""))))</f>
        <v/>
      </c>
      <c r="O202" s="271"/>
      <c r="P202" s="271"/>
      <c r="Q202" s="271"/>
      <c r="U202" s="4" t="str">
        <f t="shared" si="11"/>
        <v>--</v>
      </c>
    </row>
    <row r="203" spans="1:21" ht="180.75" hidden="1" thickBot="1" x14ac:dyDescent="0.25">
      <c r="A203" s="69" t="str">
        <f t="shared" si="10"/>
        <v>--</v>
      </c>
      <c r="B203" s="80"/>
      <c r="C203" s="81" t="s">
        <v>63</v>
      </c>
      <c r="D203" s="81" t="s">
        <v>64</v>
      </c>
      <c r="E203" s="82">
        <v>0</v>
      </c>
      <c r="F203" s="82"/>
      <c r="G203" s="76" t="s">
        <v>151</v>
      </c>
      <c r="H203" s="514" t="s">
        <v>152</v>
      </c>
      <c r="I203" s="120" t="str">
        <f>IF(I201&lt;1,IF(J204=0,H204&amp;CHAR(10),"")&amp;IF(J205=0,H205&amp;CHAR(10),"")&amp;IF(J206=0,H206&amp;CHAR(10),"")&amp;IF(J207=0,H207,""),"")</f>
        <v>- S’intéresse à l’ensemble des participants.
- Identifie les règles de vie de groupe.
- Adopte une attitude responsable dans l’espace de formation.
- Mémorise les prénoms des participants.</v>
      </c>
      <c r="J203" s="442">
        <f>IF(SUM(J204:J207)&gt;0,E203+SUM(J204:J207),0)</f>
        <v>0</v>
      </c>
      <c r="K203" s="33" t="str">
        <f>IF(K201&lt;1,IF(L204=0,H204&amp;CHAR(10),"")&amp;IF(L205=0,H205&amp;CHAR(10),"")&amp;IF(L206=0,H206&amp;CHAR(10),"")&amp;IF(L207=0,H207,""),"")</f>
        <v>- S’intéresse à l’ensemble des participants.
- Identifie les règles de vie de groupe.
- Adopte une attitude responsable dans l’espace de formation.
- Mémorise les prénoms des participants.</v>
      </c>
      <c r="L203" s="442">
        <f>IF(SUM(L204:L207)&gt;0,E203+SUM(L204:L207),0)</f>
        <v>0</v>
      </c>
      <c r="M203" s="34" t="str">
        <f>IF(M201&lt;1,IF(N204=0,H204&amp;CHAR(10),"")&amp;IF(N205=0,H205&amp;CHAR(10),"")&amp;IF(N206=0,H206&amp;CHAR(10),"")&amp;IF(N207=0,H207,""),"")</f>
        <v>- S’intéresse à l’ensemble des participants.
- Identifie les règles de vie de groupe.
- Adopte une attitude responsable dans l’espace de formation.
- Mémorise les prénoms des participants.</v>
      </c>
      <c r="N203" s="376">
        <f>IF(SUM(N204:N207)&gt;0,E203+SUM(N204:N207),0)</f>
        <v>0</v>
      </c>
      <c r="O203" s="143"/>
      <c r="P203" s="143"/>
      <c r="Q203" s="143"/>
      <c r="U203" s="4" t="str">
        <f t="shared" si="11"/>
        <v>--</v>
      </c>
    </row>
    <row r="204" spans="1:21" ht="15" x14ac:dyDescent="0.2">
      <c r="A204" s="69" t="str">
        <f t="shared" si="10"/>
        <v>8-1-39</v>
      </c>
      <c r="B204" s="593" t="s">
        <v>152</v>
      </c>
      <c r="C204" s="81"/>
      <c r="D204" s="81"/>
      <c r="E204" s="82">
        <f>1/COUNTA(H204:H207)</f>
        <v>0.25</v>
      </c>
      <c r="F204" s="82">
        <f>E203+E204</f>
        <v>0.25</v>
      </c>
      <c r="G204" s="76"/>
      <c r="H204" s="505" t="s">
        <v>153</v>
      </c>
      <c r="I204" s="35"/>
      <c r="J204" s="461">
        <f>IF(I204="Oui",E204,0)</f>
        <v>0</v>
      </c>
      <c r="K204" s="35"/>
      <c r="L204" s="461">
        <f>IF(K204="Oui",E204,0)</f>
        <v>0</v>
      </c>
      <c r="M204" s="35"/>
      <c r="N204" s="376">
        <f>IF(M204="Oui",E204,0)</f>
        <v>0</v>
      </c>
      <c r="O204" s="591"/>
      <c r="P204" s="591"/>
      <c r="Q204" s="591"/>
      <c r="R204" s="54">
        <v>8</v>
      </c>
      <c r="S204" s="54" t="str">
        <f t="shared" ref="S204:S219" si="16">MID(B204,8,1)</f>
        <v>1</v>
      </c>
      <c r="T204" s="54">
        <f>T195+1</f>
        <v>39</v>
      </c>
      <c r="U204" s="4" t="str">
        <f t="shared" si="11"/>
        <v>8-1-39</v>
      </c>
    </row>
    <row r="205" spans="1:21" ht="15" x14ac:dyDescent="0.2">
      <c r="A205" s="69" t="str">
        <f t="shared" si="10"/>
        <v>8-1-40</v>
      </c>
      <c r="B205" s="594"/>
      <c r="C205" s="81"/>
      <c r="D205" s="81"/>
      <c r="E205" s="82">
        <f>1/COUNTA(H204:H207)</f>
        <v>0.25</v>
      </c>
      <c r="F205" s="82">
        <f>E203+E205</f>
        <v>0.25</v>
      </c>
      <c r="G205" s="76"/>
      <c r="H205" s="505" t="s">
        <v>24</v>
      </c>
      <c r="I205" s="35"/>
      <c r="J205" s="461">
        <f>IF(I205="Oui",E205,0)</f>
        <v>0</v>
      </c>
      <c r="K205" s="35"/>
      <c r="L205" s="461">
        <f>IF(K205="Oui",E205,0)</f>
        <v>0</v>
      </c>
      <c r="M205" s="35"/>
      <c r="N205" s="376">
        <f>IF(M205="Oui",E205,0)</f>
        <v>0</v>
      </c>
      <c r="O205" s="591"/>
      <c r="P205" s="591"/>
      <c r="Q205" s="591"/>
      <c r="R205" s="54">
        <v>8</v>
      </c>
      <c r="S205" s="54" t="str">
        <f>S204</f>
        <v>1</v>
      </c>
      <c r="T205" s="54">
        <f t="shared" ref="T205:T221" si="17">T204+1</f>
        <v>40</v>
      </c>
      <c r="U205" s="4" t="str">
        <f t="shared" si="11"/>
        <v>8-1-40</v>
      </c>
    </row>
    <row r="206" spans="1:21" ht="18" customHeight="1" x14ac:dyDescent="0.2">
      <c r="A206" s="69" t="str">
        <f t="shared" si="10"/>
        <v>8-1-41</v>
      </c>
      <c r="B206" s="594"/>
      <c r="C206" s="81"/>
      <c r="D206" s="81"/>
      <c r="E206" s="82">
        <f>1/COUNTA(H204:H207)</f>
        <v>0.25</v>
      </c>
      <c r="F206" s="82">
        <f>E203+E206</f>
        <v>0.25</v>
      </c>
      <c r="G206" s="76"/>
      <c r="H206" s="505" t="s">
        <v>154</v>
      </c>
      <c r="I206" s="35"/>
      <c r="J206" s="461">
        <f>IF(I206="Oui",E206,0)</f>
        <v>0</v>
      </c>
      <c r="K206" s="35"/>
      <c r="L206" s="461">
        <f>IF(K206="Oui",E206,0)</f>
        <v>0</v>
      </c>
      <c r="M206" s="35"/>
      <c r="N206" s="376">
        <f>IF(M206="Oui",E206,0)</f>
        <v>0</v>
      </c>
      <c r="O206" s="591"/>
      <c r="P206" s="591"/>
      <c r="Q206" s="591"/>
      <c r="R206" s="54">
        <v>8</v>
      </c>
      <c r="S206" s="54" t="str">
        <f>S205</f>
        <v>1</v>
      </c>
      <c r="T206" s="54">
        <f t="shared" si="17"/>
        <v>41</v>
      </c>
      <c r="U206" s="4" t="str">
        <f t="shared" si="11"/>
        <v>8-1-41</v>
      </c>
    </row>
    <row r="207" spans="1:21" ht="18" customHeight="1" thickBot="1" x14ac:dyDescent="0.25">
      <c r="A207" s="69" t="str">
        <f t="shared" si="10"/>
        <v>8-1-42</v>
      </c>
      <c r="B207" s="594"/>
      <c r="C207" s="81"/>
      <c r="D207" s="81"/>
      <c r="E207" s="82">
        <f>1/COUNTA(H204:H207)</f>
        <v>0.25</v>
      </c>
      <c r="F207" s="82">
        <f>E203+E207</f>
        <v>0.25</v>
      </c>
      <c r="G207" s="76"/>
      <c r="H207" s="499" t="s">
        <v>155</v>
      </c>
      <c r="I207" s="36"/>
      <c r="J207" s="462">
        <f>IF(I207="Oui",E207,0)</f>
        <v>0</v>
      </c>
      <c r="K207" s="36"/>
      <c r="L207" s="462">
        <f>IF(K207="Oui",E207,0)</f>
        <v>0</v>
      </c>
      <c r="M207" s="36"/>
      <c r="N207" s="376">
        <f>IF(M207="Oui",E207,0)</f>
        <v>0</v>
      </c>
      <c r="O207" s="591"/>
      <c r="P207" s="591"/>
      <c r="Q207" s="591"/>
      <c r="R207" s="54">
        <v>8</v>
      </c>
      <c r="S207" s="54" t="str">
        <f>S206</f>
        <v>1</v>
      </c>
      <c r="T207" s="54">
        <f t="shared" si="17"/>
        <v>42</v>
      </c>
      <c r="U207" s="4" t="str">
        <f t="shared" si="11"/>
        <v>8-1-42</v>
      </c>
    </row>
    <row r="208" spans="1:21" ht="18" hidden="1" customHeight="1" thickBot="1" x14ac:dyDescent="0.25">
      <c r="A208" s="69" t="str">
        <f t="shared" si="10"/>
        <v>8--43</v>
      </c>
      <c r="B208" s="83"/>
      <c r="C208" s="81" t="s">
        <v>63</v>
      </c>
      <c r="D208" s="81" t="s">
        <v>67</v>
      </c>
      <c r="E208" s="82">
        <v>1</v>
      </c>
      <c r="F208" s="82"/>
      <c r="G208" s="76" t="s">
        <v>157</v>
      </c>
      <c r="H208" s="496" t="s">
        <v>156</v>
      </c>
      <c r="I208" s="222" t="str">
        <f>IF(I201&lt;2,IF(J209=0,H209&amp;CHAR(10),"")&amp;IF(J210=0,H210&amp;CHAR(10),"")&amp;IF(J211=0,H211&amp;CHAR(10),"")&amp;IF(J212=0,H212,""),"")</f>
        <v xml:space="preserve">- Adhère aux travaux de groupe proposés par les formateurs.
- Développe une attitude bienveillante à l’égard des autres membres.
- Accepte l’aide des autre participants.
</v>
      </c>
      <c r="J208" s="441">
        <f>IF(SUM(J209:J212)&gt;0,E208+SUM(J209:J212),0)</f>
        <v>0</v>
      </c>
      <c r="K208" s="115" t="str">
        <f>IF(K201&lt;2,IF(L209=0,H209&amp;CHAR(10),"")&amp;IF(L210=0,H210&amp;CHAR(10),"")&amp;IF(L211=0,H211&amp;CHAR(10),"")&amp;IF(L212=0,H212,""),"")</f>
        <v xml:space="preserve">- Adhère aux travaux de groupe proposés par les formateurs.
- Développe une attitude bienveillante à l’égard des autres membres.
- Accepte l’aide des autre participants.
</v>
      </c>
      <c r="L208" s="441">
        <f>IF(SUM(L209:L212)&gt;0,E208+SUM(L209:L212),0)</f>
        <v>0</v>
      </c>
      <c r="M208" s="116" t="str">
        <f>IF(M201&lt;2,IF(N209=0,H209&amp;CHAR(10),"")&amp;IF(N210=0,H210&amp;CHAR(10),"")&amp;IF(N211=0,H211&amp;CHAR(10),"")&amp;IF(N212=0,H212,""),"")</f>
        <v xml:space="preserve">- Adhère aux travaux de groupe proposés par les formateurs.
- Développe une attitude bienveillante à l’égard des autres membres.
- Accepte l’aide des autre participants.
</v>
      </c>
      <c r="N208" s="376">
        <f>IF(SUM(N209:N212)&gt;0,E208+SUM(N209:N212),0)</f>
        <v>0</v>
      </c>
      <c r="O208" s="591"/>
      <c r="P208" s="591"/>
      <c r="Q208" s="591"/>
      <c r="R208" s="54">
        <v>8</v>
      </c>
      <c r="S208" s="54" t="str">
        <f t="shared" si="16"/>
        <v/>
      </c>
      <c r="T208" s="54">
        <f t="shared" si="17"/>
        <v>43</v>
      </c>
      <c r="U208" s="4" t="str">
        <f t="shared" si="11"/>
        <v>8--43</v>
      </c>
    </row>
    <row r="209" spans="1:21" ht="20.45" customHeight="1" x14ac:dyDescent="0.2">
      <c r="A209" s="69" t="str">
        <f t="shared" si="10"/>
        <v>8-2-44</v>
      </c>
      <c r="B209" s="595" t="s">
        <v>340</v>
      </c>
      <c r="C209" s="81"/>
      <c r="D209" s="81"/>
      <c r="E209" s="82">
        <f>1/COUNTA(H209:H212)</f>
        <v>0.33333333333333331</v>
      </c>
      <c r="F209" s="82">
        <f>E208+E209</f>
        <v>1.3333333333333333</v>
      </c>
      <c r="G209" s="76"/>
      <c r="H209" s="491" t="s">
        <v>290</v>
      </c>
      <c r="I209" s="40"/>
      <c r="J209" s="460">
        <f>IF(I209="Oui",E209,0)</f>
        <v>0</v>
      </c>
      <c r="K209" s="40"/>
      <c r="L209" s="460">
        <f>IF(K209="Oui",E209,0)</f>
        <v>0</v>
      </c>
      <c r="M209" s="40"/>
      <c r="N209" s="376">
        <f>IF(M209="Oui",E209,0)</f>
        <v>0</v>
      </c>
      <c r="O209" s="591"/>
      <c r="P209" s="591"/>
      <c r="Q209" s="591"/>
      <c r="R209" s="54">
        <v>8</v>
      </c>
      <c r="S209" s="54" t="str">
        <f t="shared" si="16"/>
        <v>2</v>
      </c>
      <c r="T209" s="54">
        <f t="shared" si="17"/>
        <v>44</v>
      </c>
      <c r="U209" s="4" t="str">
        <f t="shared" si="11"/>
        <v>8-2-44</v>
      </c>
    </row>
    <row r="210" spans="1:21" ht="20.45" customHeight="1" x14ac:dyDescent="0.2">
      <c r="A210" s="69" t="str">
        <f t="shared" si="10"/>
        <v>8-2-45</v>
      </c>
      <c r="B210" s="596"/>
      <c r="C210" s="81"/>
      <c r="D210" s="81"/>
      <c r="E210" s="82">
        <f>1/COUNTA(H209:H212)</f>
        <v>0.33333333333333331</v>
      </c>
      <c r="F210" s="82">
        <f>E208+E210</f>
        <v>1.3333333333333333</v>
      </c>
      <c r="G210" s="76"/>
      <c r="H210" s="505" t="s">
        <v>291</v>
      </c>
      <c r="I210" s="35"/>
      <c r="J210" s="461">
        <f>IF(I210="Oui",E210,0)</f>
        <v>0</v>
      </c>
      <c r="K210" s="35"/>
      <c r="L210" s="461">
        <f>IF(K210="Oui",E210,0)</f>
        <v>0</v>
      </c>
      <c r="M210" s="35"/>
      <c r="N210" s="376">
        <f>IF(M210="Oui",E210,0)</f>
        <v>0</v>
      </c>
      <c r="O210" s="591"/>
      <c r="P210" s="591"/>
      <c r="Q210" s="591"/>
      <c r="R210" s="54">
        <v>8</v>
      </c>
      <c r="S210" s="54" t="str">
        <f>S209</f>
        <v>2</v>
      </c>
      <c r="T210" s="54">
        <f t="shared" si="17"/>
        <v>45</v>
      </c>
      <c r="U210" s="4" t="str">
        <f t="shared" si="11"/>
        <v>8-2-45</v>
      </c>
    </row>
    <row r="211" spans="1:21" ht="19.149999999999999" customHeight="1" thickBot="1" x14ac:dyDescent="0.25">
      <c r="A211" s="69" t="str">
        <f t="shared" ref="A211:A274" si="18">R211&amp;"-"&amp;S211&amp;"-"&amp;T211</f>
        <v>8-2-46</v>
      </c>
      <c r="B211" s="596"/>
      <c r="C211" s="81"/>
      <c r="D211" s="81"/>
      <c r="E211" s="82">
        <f>1/COUNTA(H209:H212)</f>
        <v>0.33333333333333331</v>
      </c>
      <c r="F211" s="82">
        <f>E208+E211</f>
        <v>1.3333333333333333</v>
      </c>
      <c r="G211" s="76"/>
      <c r="H211" s="499" t="s">
        <v>19</v>
      </c>
      <c r="I211" s="36"/>
      <c r="J211" s="462">
        <f>IF(I211="Oui",E211,0)</f>
        <v>0</v>
      </c>
      <c r="K211" s="36"/>
      <c r="L211" s="462">
        <f>IF(K211="Oui",E211,0)</f>
        <v>0</v>
      </c>
      <c r="M211" s="36"/>
      <c r="N211" s="376">
        <f>IF(M211="Oui",E211,0)</f>
        <v>0</v>
      </c>
      <c r="O211" s="591"/>
      <c r="P211" s="591"/>
      <c r="Q211" s="591"/>
      <c r="R211" s="54">
        <v>8</v>
      </c>
      <c r="S211" s="54" t="str">
        <f>S210</f>
        <v>2</v>
      </c>
      <c r="T211" s="54">
        <f t="shared" si="17"/>
        <v>46</v>
      </c>
      <c r="U211" s="4" t="str">
        <f t="shared" si="11"/>
        <v>8-2-46</v>
      </c>
    </row>
    <row r="212" spans="1:21" ht="15.75" hidden="1" customHeight="1" thickBot="1" x14ac:dyDescent="0.25">
      <c r="A212" s="69" t="str">
        <f t="shared" si="18"/>
        <v>8--47</v>
      </c>
      <c r="B212" s="596"/>
      <c r="C212" s="81"/>
      <c r="D212" s="81"/>
      <c r="E212" s="82">
        <f>1/COUNTA(H209:H212)</f>
        <v>0.33333333333333331</v>
      </c>
      <c r="F212" s="82">
        <f>E208+E212</f>
        <v>1.3333333333333333</v>
      </c>
      <c r="G212" s="76"/>
      <c r="H212" s="500"/>
      <c r="I212" s="41"/>
      <c r="J212" s="463">
        <f>IF(I212="Oui",E212,0)</f>
        <v>0</v>
      </c>
      <c r="K212" s="41"/>
      <c r="L212" s="463">
        <f>IF(K212="Oui",E212,0)</f>
        <v>0</v>
      </c>
      <c r="M212" s="41"/>
      <c r="N212" s="376">
        <f>IF(M212="Oui",E212,0)</f>
        <v>0</v>
      </c>
      <c r="O212" s="591"/>
      <c r="P212" s="591"/>
      <c r="Q212" s="591"/>
      <c r="R212" s="54">
        <v>8</v>
      </c>
      <c r="S212" s="54" t="str">
        <f t="shared" si="16"/>
        <v/>
      </c>
      <c r="T212" s="54">
        <f t="shared" si="17"/>
        <v>47</v>
      </c>
      <c r="U212" s="4" t="str">
        <f t="shared" si="11"/>
        <v>8--47</v>
      </c>
    </row>
    <row r="213" spans="1:21" ht="157.5" hidden="1" customHeight="1" thickBot="1" x14ac:dyDescent="0.25">
      <c r="A213" s="69" t="str">
        <f t="shared" si="18"/>
        <v>8--48</v>
      </c>
      <c r="B213" s="83"/>
      <c r="C213" s="81" t="s">
        <v>63</v>
      </c>
      <c r="D213" s="81" t="s">
        <v>69</v>
      </c>
      <c r="E213" s="82">
        <v>2</v>
      </c>
      <c r="F213" s="82"/>
      <c r="G213" s="76" t="s">
        <v>238</v>
      </c>
      <c r="H213" s="496" t="s">
        <v>237</v>
      </c>
      <c r="I213" s="222" t="str">
        <f>IF(I201&lt;3,IF(J214=0,H214&amp;CHAR(10),"")&amp;IF(J215=0,H215&amp;CHAR(10),"")&amp;IF(J216=0,H216&amp;CHAR(10),"")&amp;IF(J217=0,H217,""),"")</f>
        <v xml:space="preserve">- Fait des propositions au groupe.
- Ajuste ses actions en tenant compte d’autres propositions.
- Varie son rôle au sein d’un groupe selon les tâches et les interactions.
</v>
      </c>
      <c r="J213" s="441">
        <f>IF(SUM(J214:J217)&gt;0,E213+SUM(J214:J217),0)</f>
        <v>0</v>
      </c>
      <c r="K213" s="115" t="str">
        <f>IF(K201&lt;3,IF(L214=0,H214&amp;CHAR(10),"")&amp;IF(L215=0,H215&amp;CHAR(10),"")&amp;IF(L216=0,H216&amp;CHAR(10),"")&amp;IF(L217=0,H217,""),"")</f>
        <v xml:space="preserve">- Fait des propositions au groupe.
- Ajuste ses actions en tenant compte d’autres propositions.
- Varie son rôle au sein d’un groupe selon les tâches et les interactions.
</v>
      </c>
      <c r="L213" s="469">
        <f>IF(SUM(L214:L217)&gt;0,E213+SUM(L214:L217),0)</f>
        <v>0</v>
      </c>
      <c r="M213" s="117" t="str">
        <f>IF(M201&lt;3,IF(N214=0,H214&amp;CHAR(10),"")&amp;IF(N215=0,H215&amp;CHAR(10),"")&amp;IF(N216=0,H216&amp;CHAR(10),"")&amp;IF(N217=0,H217,""),"")</f>
        <v xml:space="preserve">- Fait des propositions au groupe.
- Ajuste ses actions en tenant compte d’autres propositions.
- Varie son rôle au sein d’un groupe selon les tâches et les interactions.
</v>
      </c>
      <c r="N213" s="376">
        <f>IF(SUM(N214:N217)&gt;0,E213+SUM(N214:N217),0)</f>
        <v>0</v>
      </c>
      <c r="O213" s="591"/>
      <c r="P213" s="591"/>
      <c r="Q213" s="591"/>
      <c r="R213" s="54">
        <v>8</v>
      </c>
      <c r="S213" s="54" t="str">
        <f t="shared" si="16"/>
        <v/>
      </c>
      <c r="T213" s="54">
        <f t="shared" si="17"/>
        <v>48</v>
      </c>
      <c r="U213" s="4" t="str">
        <f t="shared" si="11"/>
        <v>8--48</v>
      </c>
    </row>
    <row r="214" spans="1:21" ht="15" x14ac:dyDescent="0.2">
      <c r="A214" s="69" t="str">
        <f t="shared" si="18"/>
        <v>8-3-49</v>
      </c>
      <c r="B214" s="595" t="s">
        <v>237</v>
      </c>
      <c r="C214" s="81"/>
      <c r="D214" s="81"/>
      <c r="E214" s="82">
        <f>1/COUNTA(H214:H217)</f>
        <v>0.33333333333333331</v>
      </c>
      <c r="F214" s="82">
        <f>E213+E214</f>
        <v>2.3333333333333335</v>
      </c>
      <c r="G214" s="76"/>
      <c r="H214" s="491" t="s">
        <v>292</v>
      </c>
      <c r="I214" s="40"/>
      <c r="J214" s="460">
        <f>IF(I214="Oui",E214,0)</f>
        <v>0</v>
      </c>
      <c r="K214" s="40"/>
      <c r="L214" s="460">
        <f>IF(K214="Oui",E214,0)</f>
        <v>0</v>
      </c>
      <c r="M214" s="40"/>
      <c r="N214" s="376">
        <f>IF(M214="Oui",E214,0)</f>
        <v>0</v>
      </c>
      <c r="O214" s="591"/>
      <c r="P214" s="591"/>
      <c r="Q214" s="591"/>
      <c r="R214" s="54">
        <v>8</v>
      </c>
      <c r="S214" s="54" t="str">
        <f t="shared" si="16"/>
        <v>3</v>
      </c>
      <c r="T214" s="54">
        <f t="shared" si="17"/>
        <v>49</v>
      </c>
      <c r="U214" s="4" t="str">
        <f t="shared" ref="U214:U277" si="19">R214&amp;"-"&amp;S214&amp;"-"&amp;T214</f>
        <v>8-3-49</v>
      </c>
    </row>
    <row r="215" spans="1:21" ht="18" customHeight="1" x14ac:dyDescent="0.2">
      <c r="A215" s="69" t="str">
        <f t="shared" si="18"/>
        <v>8-3-50</v>
      </c>
      <c r="B215" s="596"/>
      <c r="C215" s="81"/>
      <c r="D215" s="81"/>
      <c r="E215" s="82">
        <f>1/COUNTA(H214:H217)</f>
        <v>0.33333333333333331</v>
      </c>
      <c r="F215" s="82">
        <f>E213+E215</f>
        <v>2.3333333333333335</v>
      </c>
      <c r="G215" s="76"/>
      <c r="H215" s="509" t="s">
        <v>241</v>
      </c>
      <c r="I215" s="35"/>
      <c r="J215" s="461">
        <f>IF(I215="Oui",E215,0)</f>
        <v>0</v>
      </c>
      <c r="K215" s="35"/>
      <c r="L215" s="461">
        <f>IF(K215="Oui",E215,0)</f>
        <v>0</v>
      </c>
      <c r="M215" s="35"/>
      <c r="N215" s="376">
        <f>IF(M215="Oui",E215,0)</f>
        <v>0</v>
      </c>
      <c r="O215" s="591"/>
      <c r="P215" s="591"/>
      <c r="Q215" s="591"/>
      <c r="R215" s="54">
        <v>8</v>
      </c>
      <c r="S215" s="54" t="str">
        <f>S214</f>
        <v>3</v>
      </c>
      <c r="T215" s="54">
        <f t="shared" si="17"/>
        <v>50</v>
      </c>
      <c r="U215" s="4" t="str">
        <f t="shared" si="19"/>
        <v>8-3-50</v>
      </c>
    </row>
    <row r="216" spans="1:21" ht="21" customHeight="1" thickBot="1" x14ac:dyDescent="0.25">
      <c r="A216" s="69" t="str">
        <f t="shared" si="18"/>
        <v>8-3-51</v>
      </c>
      <c r="B216" s="596"/>
      <c r="C216" s="81"/>
      <c r="D216" s="81"/>
      <c r="E216" s="82">
        <f>1/COUNTA(H214:H217)</f>
        <v>0.33333333333333331</v>
      </c>
      <c r="F216" s="82">
        <f>E213+E216</f>
        <v>2.3333333333333335</v>
      </c>
      <c r="G216" s="76"/>
      <c r="H216" s="515" t="s">
        <v>246</v>
      </c>
      <c r="I216" s="39"/>
      <c r="J216" s="464">
        <f>IF(I216="Oui",E216,0)</f>
        <v>0</v>
      </c>
      <c r="K216" s="39"/>
      <c r="L216" s="464">
        <f>IF(K216="Oui",E216,0)</f>
        <v>0</v>
      </c>
      <c r="M216" s="39"/>
      <c r="N216" s="376">
        <f>IF(M216="Oui",E216,0)</f>
        <v>0</v>
      </c>
      <c r="O216" s="591"/>
      <c r="P216" s="591"/>
      <c r="Q216" s="591"/>
      <c r="R216" s="54">
        <v>8</v>
      </c>
      <c r="S216" s="54" t="str">
        <f>S215</f>
        <v>3</v>
      </c>
      <c r="T216" s="54">
        <f t="shared" si="17"/>
        <v>51</v>
      </c>
      <c r="U216" s="4" t="str">
        <f t="shared" si="19"/>
        <v>8-3-51</v>
      </c>
    </row>
    <row r="217" spans="1:21" ht="15.75" hidden="1" customHeight="1" thickBot="1" x14ac:dyDescent="0.25">
      <c r="A217" s="69" t="str">
        <f t="shared" si="18"/>
        <v>8--52</v>
      </c>
      <c r="B217" s="596"/>
      <c r="C217" s="81"/>
      <c r="D217" s="81"/>
      <c r="E217" s="82">
        <f>1/COUNTA(H214:H217)</f>
        <v>0.33333333333333331</v>
      </c>
      <c r="F217" s="82">
        <f>E213+E217</f>
        <v>2.3333333333333335</v>
      </c>
      <c r="G217" s="76"/>
      <c r="H217" s="495"/>
      <c r="I217" s="36"/>
      <c r="J217" s="462">
        <f>IF(I217="Oui",E217,0)</f>
        <v>0</v>
      </c>
      <c r="K217" s="36"/>
      <c r="L217" s="462">
        <f>IF(K217="Oui",E217,0)</f>
        <v>0</v>
      </c>
      <c r="M217" s="36"/>
      <c r="N217" s="376">
        <f>IF(M217="Oui",E217,0)</f>
        <v>0</v>
      </c>
      <c r="O217" s="591"/>
      <c r="P217" s="591"/>
      <c r="Q217" s="591"/>
      <c r="R217" s="54">
        <v>8</v>
      </c>
      <c r="S217" s="54" t="str">
        <f t="shared" si="16"/>
        <v/>
      </c>
      <c r="T217" s="54">
        <f t="shared" si="17"/>
        <v>52</v>
      </c>
      <c r="U217" s="4" t="str">
        <f t="shared" si="19"/>
        <v>8--52</v>
      </c>
    </row>
    <row r="218" spans="1:21" ht="117.75" hidden="1" customHeight="1" thickBot="1" x14ac:dyDescent="0.25">
      <c r="A218" s="69" t="str">
        <f t="shared" si="18"/>
        <v>8--53</v>
      </c>
      <c r="B218" s="83"/>
      <c r="C218" s="81" t="s">
        <v>63</v>
      </c>
      <c r="D218" s="81" t="s">
        <v>72</v>
      </c>
      <c r="E218" s="82">
        <v>3</v>
      </c>
      <c r="F218" s="82"/>
      <c r="G218" s="76" t="s">
        <v>240</v>
      </c>
      <c r="H218" s="496" t="s">
        <v>239</v>
      </c>
      <c r="I218" s="222" t="str">
        <f>IF(AND(I201&gt;3,I201&lt;4),IF(J219=0,H219&amp;CHAR(10),"")&amp;IF(J220=0,H220&amp;CHAR(10),"")&amp;IF(J221=0,H221&amp;CHAR(10),"")&amp;IF(J222=0,H222),H219&amp;CHAR(10)&amp;H220&amp;CHAR(10)&amp;H221&amp;CHAR(10)&amp;H222)</f>
        <v xml:space="preserve">- Propose des solutions à des problèmes suscités par le travail du groupe ou de l’équipe.
- Argumente ses propositions.
- Etablit une médiation face à une situation conflictuelle au sein du groupe.
</v>
      </c>
      <c r="J218" s="441">
        <f>IF(SUM(J219:J222)&gt;0,E218+SUM(J219:J222),0)</f>
        <v>0</v>
      </c>
      <c r="K218" s="115" t="str">
        <f>IF(AND(K201&gt;3,K201&lt;4),IF(L219=0,H219&amp;CHAR(10),"")&amp;IF(L220=0,H220&amp;CHAR(10),"")&amp;IF(L221=0,H221&amp;CHAR(10),"")&amp;IF(L222=0,H222),H219&amp;CHAR(10)&amp;H220&amp;CHAR(10)&amp;H221&amp;CHAR(10)&amp;H222)</f>
        <v xml:space="preserve">- Propose des solutions à des problèmes suscités par le travail du groupe ou de l’équipe.
- Argumente ses propositions.
- Etablit une médiation face à une situation conflictuelle au sein du groupe.
</v>
      </c>
      <c r="L218" s="469">
        <f>IF(SUM(L219:L222)&gt;0,E218+SUM(L219:L222),0)</f>
        <v>0</v>
      </c>
      <c r="M218" s="117" t="str">
        <f>IF(AND(M201&gt;3,M201&lt;4),IF(N219=0,H219&amp;CHAR(10),"")&amp;IF(N220=0,H220&amp;CHAR(10),"")&amp;IF(N221=0,H221&amp;CHAR(10),"")&amp;IF(N222=0,H222),H219&amp;CHAR(10)&amp;H220&amp;CHAR(10)&amp;H221&amp;CHAR(10)&amp;H222)</f>
        <v xml:space="preserve">- Propose des solutions à des problèmes suscités par le travail du groupe ou de l’équipe.
- Argumente ses propositions.
- Etablit une médiation face à une situation conflictuelle au sein du groupe.
</v>
      </c>
      <c r="N218" s="376">
        <f>IF(SUM(N219:N222)&gt;0,E218+SUM(N219:N222),0)</f>
        <v>0</v>
      </c>
      <c r="O218" s="591"/>
      <c r="P218" s="591"/>
      <c r="Q218" s="591"/>
      <c r="R218" s="54">
        <v>8</v>
      </c>
      <c r="S218" s="54" t="str">
        <f t="shared" si="16"/>
        <v/>
      </c>
      <c r="T218" s="54">
        <f t="shared" si="17"/>
        <v>53</v>
      </c>
      <c r="U218" s="4" t="str">
        <f t="shared" si="19"/>
        <v>8--53</v>
      </c>
    </row>
    <row r="219" spans="1:21" ht="19.149999999999999" customHeight="1" x14ac:dyDescent="0.2">
      <c r="A219" s="69" t="str">
        <f t="shared" si="18"/>
        <v>8-4-54</v>
      </c>
      <c r="B219" s="595" t="s">
        <v>239</v>
      </c>
      <c r="C219" s="81"/>
      <c r="D219" s="81"/>
      <c r="E219" s="82">
        <f>1/COUNTA(H219:H222)</f>
        <v>0.33333333333333331</v>
      </c>
      <c r="F219" s="82">
        <f>E218+E219</f>
        <v>3.3333333333333335</v>
      </c>
      <c r="G219" s="76"/>
      <c r="H219" s="501" t="s">
        <v>21</v>
      </c>
      <c r="I219" s="475"/>
      <c r="J219" s="460">
        <f>IF(I219="Oui",E219,0)</f>
        <v>0</v>
      </c>
      <c r="K219" s="40"/>
      <c r="L219" s="460">
        <f>IF(K219="Oui",E219,0)</f>
        <v>0</v>
      </c>
      <c r="M219" s="40"/>
      <c r="N219" s="376">
        <f>IF(M219="Oui",E219,0)</f>
        <v>0</v>
      </c>
      <c r="O219" s="591"/>
      <c r="P219" s="591"/>
      <c r="Q219" s="591"/>
      <c r="R219" s="54">
        <v>8</v>
      </c>
      <c r="S219" s="54" t="str">
        <f t="shared" si="16"/>
        <v>4</v>
      </c>
      <c r="T219" s="54">
        <f t="shared" si="17"/>
        <v>54</v>
      </c>
      <c r="U219" s="4" t="str">
        <f t="shared" si="19"/>
        <v>8-4-54</v>
      </c>
    </row>
    <row r="220" spans="1:21" ht="19.899999999999999" customHeight="1" x14ac:dyDescent="0.2">
      <c r="A220" s="69" t="str">
        <f t="shared" si="18"/>
        <v>8-4-55</v>
      </c>
      <c r="B220" s="602"/>
      <c r="C220" s="81"/>
      <c r="D220" s="81"/>
      <c r="E220" s="82">
        <f>1/COUNTA(H219:H222)</f>
        <v>0.33333333333333331</v>
      </c>
      <c r="F220" s="82">
        <f>E218+E220</f>
        <v>3.3333333333333335</v>
      </c>
      <c r="G220" s="76"/>
      <c r="H220" s="502" t="s">
        <v>242</v>
      </c>
      <c r="I220" s="566"/>
      <c r="J220" s="461">
        <f>IF(I220="Oui",E220,0)</f>
        <v>0</v>
      </c>
      <c r="K220" s="35"/>
      <c r="L220" s="461">
        <f>IF(K220="Oui",E220,0)</f>
        <v>0</v>
      </c>
      <c r="M220" s="35"/>
      <c r="N220" s="376">
        <f>IF(M220="Oui",E220,0)</f>
        <v>0</v>
      </c>
      <c r="O220" s="591"/>
      <c r="P220" s="591"/>
      <c r="Q220" s="591"/>
      <c r="R220" s="54">
        <v>8</v>
      </c>
      <c r="S220" s="54" t="str">
        <f>S219</f>
        <v>4</v>
      </c>
      <c r="T220" s="54">
        <f t="shared" si="17"/>
        <v>55</v>
      </c>
      <c r="U220" s="4" t="str">
        <f t="shared" si="19"/>
        <v>8-4-55</v>
      </c>
    </row>
    <row r="221" spans="1:21" ht="30.6" customHeight="1" thickBot="1" x14ac:dyDescent="0.25">
      <c r="A221" s="69" t="str">
        <f t="shared" si="18"/>
        <v>8-4-56</v>
      </c>
      <c r="B221" s="599"/>
      <c r="C221" s="81"/>
      <c r="D221" s="81"/>
      <c r="E221" s="82">
        <f>1/COUNTA(H219:H222)</f>
        <v>0.33333333333333331</v>
      </c>
      <c r="F221" s="82">
        <f>E218+E221</f>
        <v>3.3333333333333335</v>
      </c>
      <c r="G221" s="76"/>
      <c r="H221" s="503" t="s">
        <v>20</v>
      </c>
      <c r="I221" s="522"/>
      <c r="J221" s="463">
        <f>IF(I221="Oui",E221,0)</f>
        <v>0</v>
      </c>
      <c r="K221" s="41"/>
      <c r="L221" s="463">
        <f>IF(K221="Oui",E221,0)</f>
        <v>0</v>
      </c>
      <c r="M221" s="41"/>
      <c r="N221" s="376">
        <f>IF(M221="Oui",E221,0)</f>
        <v>0</v>
      </c>
      <c r="O221" s="591"/>
      <c r="P221" s="591"/>
      <c r="Q221" s="591"/>
      <c r="R221" s="54">
        <v>8</v>
      </c>
      <c r="S221" s="54" t="str">
        <f>S220</f>
        <v>4</v>
      </c>
      <c r="T221" s="54">
        <f t="shared" si="17"/>
        <v>56</v>
      </c>
      <c r="U221" s="4" t="str">
        <f t="shared" si="19"/>
        <v>8-4-56</v>
      </c>
    </row>
    <row r="222" spans="1:21" ht="15.6" hidden="1" customHeight="1" thickBot="1" x14ac:dyDescent="0.25">
      <c r="A222" s="69" t="str">
        <f t="shared" si="18"/>
        <v>--</v>
      </c>
      <c r="B222" s="81"/>
      <c r="C222" s="81"/>
      <c r="D222" s="81"/>
      <c r="E222" s="82">
        <f>1/COUNTA(H219:H222)</f>
        <v>0.33333333333333331</v>
      </c>
      <c r="F222" s="82">
        <f>E218+E222</f>
        <v>3.3333333333333335</v>
      </c>
      <c r="G222" s="76"/>
      <c r="H222" s="474"/>
      <c r="I222" s="483"/>
      <c r="J222" s="363">
        <f>IF(I222="Oui",E222,0)</f>
        <v>0</v>
      </c>
      <c r="K222" s="84"/>
      <c r="L222" s="363">
        <f>IF(K222="Oui",E222,0)</f>
        <v>0</v>
      </c>
      <c r="M222" s="84"/>
      <c r="N222" s="376">
        <f>IF(M222="Oui",E222,0)</f>
        <v>0</v>
      </c>
      <c r="O222" s="146"/>
      <c r="P222" s="146"/>
      <c r="Q222" s="146"/>
      <c r="U222" s="4" t="str">
        <f t="shared" si="19"/>
        <v>--</v>
      </c>
    </row>
    <row r="223" spans="1:21" ht="39" thickBot="1" x14ac:dyDescent="0.25">
      <c r="A223" s="69" t="str">
        <f t="shared" si="18"/>
        <v>--</v>
      </c>
      <c r="B223" s="485"/>
      <c r="C223" s="485"/>
      <c r="D223" s="485"/>
      <c r="E223" s="486"/>
      <c r="F223" s="486"/>
      <c r="G223" s="485"/>
      <c r="H223" s="487"/>
      <c r="I223" s="173" t="s">
        <v>383</v>
      </c>
      <c r="J223" s="364"/>
      <c r="K223" s="174" t="s">
        <v>401</v>
      </c>
      <c r="M223" s="175" t="s">
        <v>402</v>
      </c>
      <c r="O223" s="146"/>
      <c r="P223" s="146"/>
      <c r="Q223" s="146"/>
      <c r="U223" s="4" t="str">
        <f t="shared" si="19"/>
        <v>--</v>
      </c>
    </row>
    <row r="224" spans="1:21" ht="150" customHeight="1" thickBot="1" x14ac:dyDescent="0.25">
      <c r="A224" s="69" t="str">
        <f t="shared" si="18"/>
        <v>--</v>
      </c>
      <c r="H224" s="283"/>
      <c r="I224" s="275"/>
      <c r="J224" s="364"/>
      <c r="K224" s="275"/>
      <c r="M224" s="275"/>
      <c r="O224" s="146"/>
      <c r="P224" s="146"/>
      <c r="Q224" s="146"/>
      <c r="U224" s="4" t="str">
        <f t="shared" si="19"/>
        <v>--</v>
      </c>
    </row>
    <row r="225" spans="1:21" ht="15" x14ac:dyDescent="0.2">
      <c r="A225" s="69" t="str">
        <f t="shared" si="18"/>
        <v>--</v>
      </c>
      <c r="H225" s="283"/>
      <c r="J225" s="364"/>
      <c r="O225" s="146"/>
      <c r="P225" s="146"/>
      <c r="Q225" s="146"/>
      <c r="U225" s="4" t="str">
        <f t="shared" si="19"/>
        <v>--</v>
      </c>
    </row>
    <row r="226" spans="1:21" ht="15.75" thickBot="1" x14ac:dyDescent="0.25">
      <c r="A226" s="69" t="str">
        <f t="shared" si="18"/>
        <v>--</v>
      </c>
      <c r="H226" s="283"/>
      <c r="J226" s="364"/>
      <c r="O226" s="146"/>
      <c r="P226" s="146"/>
      <c r="Q226" s="146"/>
      <c r="U226" s="4" t="str">
        <f t="shared" si="19"/>
        <v>--</v>
      </c>
    </row>
    <row r="227" spans="1:21" ht="75" customHeight="1" thickBot="1" x14ac:dyDescent="0.25">
      <c r="A227" s="69" t="str">
        <f t="shared" si="18"/>
        <v>--</v>
      </c>
      <c r="B227" s="563" t="s">
        <v>829</v>
      </c>
      <c r="C227" s="96"/>
      <c r="D227" s="96"/>
      <c r="E227" s="97"/>
      <c r="F227" s="97"/>
      <c r="G227" s="96"/>
      <c r="H227" s="516" t="s">
        <v>4</v>
      </c>
      <c r="I227" s="93">
        <f>MAX(J229,J234,J239,J244)</f>
        <v>0</v>
      </c>
      <c r="J227" s="365"/>
      <c r="K227" s="93">
        <f>MAX(L229,L234,L239,L244)</f>
        <v>0</v>
      </c>
      <c r="L227" s="94"/>
      <c r="M227" s="95">
        <f>MAX(N229,N234,N239,N244)</f>
        <v>0</v>
      </c>
      <c r="N227" s="144"/>
      <c r="O227" s="146"/>
      <c r="P227" s="146"/>
      <c r="Q227" s="146"/>
      <c r="U227" s="4" t="str">
        <f t="shared" si="19"/>
        <v>--</v>
      </c>
    </row>
    <row r="228" spans="1:21" s="69" customFormat="1" ht="171" hidden="1" customHeight="1" thickBot="1" x14ac:dyDescent="0.25">
      <c r="A228" s="69" t="str">
        <f t="shared" si="18"/>
        <v>--</v>
      </c>
      <c r="B228" s="73"/>
      <c r="C228" s="74"/>
      <c r="D228" s="74"/>
      <c r="E228" s="75"/>
      <c r="F228" s="75"/>
      <c r="G228" s="76"/>
      <c r="H228" s="504"/>
      <c r="I228" s="78" t="str">
        <f>IF(J244=4,$H$244,IF(J239=3,$H$239,IF(J234=2,$H$234,IF(J229=1,$H$229,""))))</f>
        <v/>
      </c>
      <c r="J228" s="79" t="str">
        <f>IF(AND(I227&gt;3,I227&lt;4),IF(J245&lt;&gt;0,H245&amp;CHAR(10),"")&amp;IF(J246&lt;&gt;0,H246&amp;CHAR(10),"")&amp;IF(J247&lt;&gt;0,H247&amp;CHAR(10),"")&amp;IF(J248&lt;&gt;0,H248,""),IF(AND(I227&gt;2,I227&lt;3),IF(J240&lt;&gt;0,H240&amp;CHAR(10),"")&amp;IF(J241&lt;&gt;0,H241&amp;CHAR(10),"")&amp;IF(J242&lt;&gt;0,H242&amp;CHAR(10),"")&amp;IF(J243&lt;&gt;0,H243,""),IF(AND(I227&gt;1,I227&lt;2),IF(J235&lt;&gt;0,H235&amp;CHAR(10),"")&amp;IF(J236&lt;&gt;0,H236&amp;CHAR(10),"")&amp;IF(J237&lt;&gt;0,H237&amp;CHAR(10),"")&amp;IF(J238&lt;&gt;0,H238,""),IF(AND(I227&gt;0,I227&lt;1),IF(J230&lt;&gt;0,H230&amp;CHAR(10),"")&amp;IF(J231&lt;&gt;0,H231&amp;CHAR(10),"")&amp;IF(J232&lt;&gt;0,H232&amp;CHAR(10),"")&amp;IF(J233&lt;&gt;0,H233,""),""))))</f>
        <v/>
      </c>
      <c r="K228" s="78" t="str">
        <f>IF(L244=4,$H$244,IF(L239=3,$H$239,IF(L234=2,$H$234,IF(L229=1,$H$229,""))))</f>
        <v/>
      </c>
      <c r="L228" s="79" t="str">
        <f>IF(AND(K227&gt;3,K227&lt;4),IF(L245&lt;&gt;0,H245&amp;CHAR(10),"")&amp;IF(L246&lt;&gt;0,H246&amp;CHAR(10),"")&amp;IF(L247&lt;&gt;0,H247&amp;CHAR(10),"")&amp;IF(L248&lt;&gt;0,H248,""),IF(AND(K227&gt;2,K227&lt;3),IF(L240&lt;&gt;0,H240&amp;CHAR(10),"")&amp;IF(L241&lt;&gt;0,H241&amp;CHAR(10),"")&amp;IF(L242&lt;&gt;0,H242&amp;CHAR(10),"")&amp;IF(L243&lt;&gt;0,H243,""),IF(AND(K227&gt;1,K227&lt;2),IF(L235&lt;&gt;0,H235&amp;CHAR(10),"")&amp;IF(L236&lt;&gt;0,H236&amp;CHAR(10),"")&amp;IF(L237&lt;&gt;0,H237&amp;CHAR(10),"")&amp;IF(L238&lt;&gt;0,H238,""),IF(AND(K227&gt;0,K227&lt;1),IF(L230&lt;&gt;0,H230&amp;CHAR(10),"")&amp;IF(L231&lt;&gt;0,H231&amp;CHAR(10),"")&amp;IF(L232&lt;&gt;0,H232&amp;CHAR(10),"")&amp;IF(L233&lt;&gt;0,H233,""),""))))</f>
        <v/>
      </c>
      <c r="M228" s="78" t="str">
        <f>IF(N244=4,$H$244,IF(N239=3,$H$239,IF(N234=2,$H$234,IF(N229=1,$H$229,""))))</f>
        <v/>
      </c>
      <c r="N228" s="77" t="str">
        <f>IF(AND(M227&gt;3,M227&lt;4),IF(N245&lt;&gt;0,H245&amp;CHAR(10),"")&amp;IF(N246&lt;&gt;0,H246&amp;CHAR(10),"")&amp;IF(N247&lt;&gt;0,H247&amp;CHAR(10),"")&amp;IF(N248&lt;&gt;0,H248,""),IF(AND(M227&gt;2,M227&lt;3),IF(N240&lt;&gt;0,H240&amp;CHAR(10),"")&amp;IF(N241&lt;&gt;0,H241&amp;CHAR(10),"")&amp;IF(N242&lt;&gt;0,H242&amp;CHAR(10),"")&amp;IF(N243&lt;&gt;0,H243,""),IF(AND(M227&gt;1,M227&lt;2),IF(N235&lt;&gt;0,H235&amp;CHAR(10),"")&amp;IF(N236&lt;&gt;0,H236&amp;CHAR(10),"")&amp;IF(N237&lt;&gt;0,H237&amp;CHAR(10),"")&amp;IF(N238&lt;&gt;0,H238,""),IF(AND(M227&gt;0,M227&lt;1),IF(N230&lt;&gt;0,H230&amp;CHAR(10),"")&amp;IF(N231&lt;&gt;0,H231&amp;CHAR(10),"")&amp;IF(N232&lt;&gt;0,H232&amp;CHAR(10),"")&amp;IF(N233&lt;&gt;0,H233,""),""))))</f>
        <v/>
      </c>
      <c r="O228" s="271"/>
      <c r="P228" s="271"/>
      <c r="Q228" s="271"/>
      <c r="U228" s="4" t="str">
        <f t="shared" si="19"/>
        <v>--</v>
      </c>
    </row>
    <row r="229" spans="1:21" ht="195.75" hidden="1" thickBot="1" x14ac:dyDescent="0.25">
      <c r="A229" s="69" t="str">
        <f t="shared" si="18"/>
        <v>--</v>
      </c>
      <c r="B229" s="80"/>
      <c r="C229" s="81" t="s">
        <v>63</v>
      </c>
      <c r="D229" s="81" t="s">
        <v>64</v>
      </c>
      <c r="E229" s="82">
        <v>0</v>
      </c>
      <c r="F229" s="82"/>
      <c r="G229" s="76" t="s">
        <v>159</v>
      </c>
      <c r="H229" s="490" t="s">
        <v>158</v>
      </c>
      <c r="I229" s="112" t="str">
        <f>IF(I227&lt;1,IF(J230=0,H230&amp;CHAR(10),"")&amp;IF(J231=0,H231&amp;CHAR(10),"")&amp;IF(J232=0,H232&amp;CHAR(10),"")&amp;IF(J233=0,H233,""),"")</f>
        <v xml:space="preserve">- Nomme et décrit quelques activités de façon peu précise. 
- Se fait comprendre globalement sur ce qu'il/elle sait faire ou aime faire.
- A certains moments, est amené à répéter pour se faire comprendre.
</v>
      </c>
      <c r="J229" s="366">
        <f>IF(SUM(J230:J233)&gt;0,E229+SUM(J230:J233),0)</f>
        <v>0</v>
      </c>
      <c r="K229" s="37" t="str">
        <f>IF(K227&lt;1,IF(L230=0,H230&amp;CHAR(10),"")&amp;IF(L231=0,H231&amp;CHAR(10),"")&amp;IF(L232=0,H232&amp;CHAR(10),"")&amp;IF(L233=0,H233,""),"")</f>
        <v xml:space="preserve">- Nomme et décrit quelques activités de façon peu précise. 
- Se fait comprendre globalement sur ce qu'il/elle sait faire ou aime faire.
- A certains moments, est amené à répéter pour se faire comprendre.
</v>
      </c>
      <c r="L229" s="366">
        <f>IF(SUM(L230:L233)&gt;0,E229+SUM(L230:L233),0)</f>
        <v>0</v>
      </c>
      <c r="M229" s="38" t="str">
        <f>IF(M227&lt;1,IF(N230=0,H230&amp;CHAR(10),"")&amp;IF(N231=0,H231&amp;CHAR(10),"")&amp;IF(N232=0,H232&amp;CHAR(10),"")&amp;IF(N233=0,H233,""),"")</f>
        <v xml:space="preserve">- Nomme et décrit quelques activités de façon peu précise. 
- Se fait comprendre globalement sur ce qu'il/elle sait faire ou aime faire.
- A certains moments, est amené à répéter pour se faire comprendre.
</v>
      </c>
      <c r="N229" s="376">
        <f>IF(SUM(N230:N233)&gt;0,E229+SUM(N230:N233),0)</f>
        <v>0</v>
      </c>
      <c r="O229" s="143"/>
      <c r="P229" s="143"/>
      <c r="Q229" s="143"/>
      <c r="U229" s="4" t="str">
        <f t="shared" si="19"/>
        <v>--</v>
      </c>
    </row>
    <row r="230" spans="1:21" ht="15" x14ac:dyDescent="0.2">
      <c r="A230" s="69" t="str">
        <f t="shared" si="18"/>
        <v>9-1-57</v>
      </c>
      <c r="B230" s="593" t="s">
        <v>158</v>
      </c>
      <c r="C230" s="81"/>
      <c r="D230" s="81"/>
      <c r="E230" s="82">
        <f>1/COUNTA(H230:H233)</f>
        <v>0.33333333333333331</v>
      </c>
      <c r="F230" s="82">
        <f>E229+E230</f>
        <v>0.33333333333333331</v>
      </c>
      <c r="G230" s="76"/>
      <c r="H230" s="491" t="s">
        <v>5</v>
      </c>
      <c r="I230" s="40"/>
      <c r="J230" s="460">
        <f>IF(I230="Oui",E230,0)</f>
        <v>0</v>
      </c>
      <c r="K230" s="40"/>
      <c r="L230" s="460">
        <f>IF(K230="Oui",E230,0)</f>
        <v>0</v>
      </c>
      <c r="M230" s="40"/>
      <c r="N230" s="376">
        <f>IF(M230="Oui",E230,0)</f>
        <v>0</v>
      </c>
      <c r="O230" s="591"/>
      <c r="P230" s="591"/>
      <c r="Q230" s="591"/>
      <c r="R230" s="54">
        <v>9</v>
      </c>
      <c r="S230" s="54" t="str">
        <f t="shared" ref="S230:S245" si="20">MID(B230,8,1)</f>
        <v>1</v>
      </c>
      <c r="T230" s="54">
        <f>T221+1</f>
        <v>57</v>
      </c>
      <c r="U230" s="4" t="str">
        <f t="shared" si="19"/>
        <v>9-1-57</v>
      </c>
    </row>
    <row r="231" spans="1:21" ht="19.5" customHeight="1" thickBot="1" x14ac:dyDescent="0.25">
      <c r="A231" s="69" t="str">
        <f t="shared" si="18"/>
        <v>9-1-58</v>
      </c>
      <c r="B231" s="594"/>
      <c r="C231" s="81"/>
      <c r="D231" s="81"/>
      <c r="E231" s="82">
        <f>1/COUNTA(H230:H233)</f>
        <v>0.33333333333333331</v>
      </c>
      <c r="F231" s="82">
        <f>E229+E231</f>
        <v>0.33333333333333331</v>
      </c>
      <c r="G231" s="76"/>
      <c r="H231" s="499" t="s">
        <v>6</v>
      </c>
      <c r="I231" s="36"/>
      <c r="J231" s="462">
        <f>IF(I231="Oui",E231,0)</f>
        <v>0</v>
      </c>
      <c r="K231" s="36"/>
      <c r="L231" s="462">
        <f>IF(K231="Oui",E231,0)</f>
        <v>0</v>
      </c>
      <c r="M231" s="36"/>
      <c r="N231" s="376">
        <f>IF(M231="Oui",E231,0)</f>
        <v>0</v>
      </c>
      <c r="O231" s="591"/>
      <c r="P231" s="591"/>
      <c r="Q231" s="591"/>
      <c r="R231" s="54">
        <v>9</v>
      </c>
      <c r="S231" s="54" t="str">
        <f>S230</f>
        <v>1</v>
      </c>
      <c r="T231" s="54">
        <f t="shared" ref="T231:T246" si="21">T230+1</f>
        <v>58</v>
      </c>
      <c r="U231" s="4" t="str">
        <f t="shared" si="19"/>
        <v>9-1-58</v>
      </c>
    </row>
    <row r="232" spans="1:21" ht="18" customHeight="1" thickBot="1" x14ac:dyDescent="0.25">
      <c r="A232" s="69" t="str">
        <f t="shared" si="18"/>
        <v>9-1-59</v>
      </c>
      <c r="B232" s="594"/>
      <c r="C232" s="81"/>
      <c r="D232" s="81"/>
      <c r="E232" s="82">
        <f>1/COUNTA(H230:H233)</f>
        <v>0.33333333333333331</v>
      </c>
      <c r="F232" s="82">
        <f>E229+E232</f>
        <v>0.33333333333333331</v>
      </c>
      <c r="G232" s="76"/>
      <c r="H232" s="507" t="s">
        <v>376</v>
      </c>
      <c r="I232" s="39"/>
      <c r="J232" s="464">
        <f>IF(I232="Oui",E232,0)</f>
        <v>0</v>
      </c>
      <c r="K232" s="39"/>
      <c r="L232" s="464">
        <f>IF(K232="Oui",E232,0)</f>
        <v>0</v>
      </c>
      <c r="M232" s="39"/>
      <c r="N232" s="376">
        <f>IF(M232="Oui",E232,0)</f>
        <v>0</v>
      </c>
      <c r="O232" s="591"/>
      <c r="P232" s="591"/>
      <c r="Q232" s="591"/>
      <c r="R232" s="54">
        <v>9</v>
      </c>
      <c r="S232" s="54" t="str">
        <f>S231</f>
        <v>1</v>
      </c>
      <c r="T232" s="54">
        <f t="shared" si="21"/>
        <v>59</v>
      </c>
      <c r="U232" s="4" t="str">
        <f t="shared" si="19"/>
        <v>9-1-59</v>
      </c>
    </row>
    <row r="233" spans="1:21" ht="15.75" hidden="1" customHeight="1" thickBot="1" x14ac:dyDescent="0.25">
      <c r="A233" s="69" t="str">
        <f t="shared" si="18"/>
        <v>9--60</v>
      </c>
      <c r="B233" s="594"/>
      <c r="C233" s="81"/>
      <c r="D233" s="81"/>
      <c r="E233" s="82">
        <f>1/COUNTA(H230:H233)</f>
        <v>0.33333333333333331</v>
      </c>
      <c r="F233" s="82">
        <f>E229+E233</f>
        <v>0.33333333333333331</v>
      </c>
      <c r="G233" s="76"/>
      <c r="H233" s="495"/>
      <c r="I233" s="36"/>
      <c r="J233" s="462">
        <f>IF(I233="Oui",E233,0)</f>
        <v>0</v>
      </c>
      <c r="K233" s="36"/>
      <c r="L233" s="462">
        <f>IF(K233="Oui",E233,0)</f>
        <v>0</v>
      </c>
      <c r="M233" s="36"/>
      <c r="N233" s="376">
        <f>IF(M233="Oui",E233,0)</f>
        <v>0</v>
      </c>
      <c r="O233" s="591"/>
      <c r="P233" s="591"/>
      <c r="Q233" s="591"/>
      <c r="R233" s="54">
        <v>9</v>
      </c>
      <c r="S233" s="54" t="str">
        <f t="shared" si="20"/>
        <v/>
      </c>
      <c r="T233" s="54">
        <f t="shared" si="21"/>
        <v>60</v>
      </c>
      <c r="U233" s="4" t="str">
        <f t="shared" si="19"/>
        <v>9--60</v>
      </c>
    </row>
    <row r="234" spans="1:21" ht="48.75" hidden="1" customHeight="1" thickBot="1" x14ac:dyDescent="0.25">
      <c r="A234" s="69" t="str">
        <f t="shared" si="18"/>
        <v>9--61</v>
      </c>
      <c r="B234" s="83"/>
      <c r="C234" s="81" t="s">
        <v>63</v>
      </c>
      <c r="D234" s="81" t="s">
        <v>67</v>
      </c>
      <c r="E234" s="82">
        <v>1</v>
      </c>
      <c r="F234" s="82"/>
      <c r="G234" s="76" t="s">
        <v>161</v>
      </c>
      <c r="H234" s="496" t="s">
        <v>160</v>
      </c>
      <c r="I234" s="221" t="str">
        <f>IF(I227&lt;2,IF(J235=0,H235&amp;CHAR(10),"")&amp;IF(J236=0,H236&amp;CHAR(10),"")&amp;IF(J237=0,H237&amp;CHAR(10),"")&amp;IF(J238=0,H238,""),"")</f>
        <v xml:space="preserve">- Présente une série d’activités réalisées à des moments différents.
- Rattache ses activités à des situations vécues.
- Utilise des marqueurs temporels pour pallier la maîtrise partielle de l’expression précise du passé.
</v>
      </c>
      <c r="J234" s="441">
        <f>IF(SUM(J235:J238)&gt;0,E234+SUM(J235:J238),0)</f>
        <v>0</v>
      </c>
      <c r="K234" s="115" t="str">
        <f>IF(K227&lt;2,IF(L235=0,H235&amp;CHAR(10),"")&amp;IF(L236=0,H236&amp;CHAR(10),"")&amp;IF(L237=0,H237&amp;CHAR(10),"")&amp;IF(L238=0,H238,""),"")</f>
        <v xml:space="preserve">- Présente une série d’activités réalisées à des moments différents.
- Rattache ses activités à des situations vécues.
- Utilise des marqueurs temporels pour pallier la maîtrise partielle de l’expression précise du passé.
</v>
      </c>
      <c r="L234" s="441">
        <f>IF(SUM(L235:L238)&gt;0,E234+SUM(L235:L238),0)</f>
        <v>0</v>
      </c>
      <c r="M234" s="116" t="str">
        <f>IF(M227&lt;2,IF(N235=0,H235&amp;CHAR(10),"")&amp;IF(N236=0,H236&amp;CHAR(10),"")&amp;IF(N237=0,H237&amp;CHAR(10),"")&amp;IF(N238=0,H238,""),"")</f>
        <v xml:space="preserve">- Présente une série d’activités réalisées à des moments différents.
- Rattache ses activités à des situations vécues.
- Utilise des marqueurs temporels pour pallier la maîtrise partielle de l’expression précise du passé.
</v>
      </c>
      <c r="N234" s="376">
        <f>IF(SUM(N235:N238)&gt;0,E234+SUM(N235:N238),0)</f>
        <v>0</v>
      </c>
      <c r="O234" s="591"/>
      <c r="P234" s="591"/>
      <c r="Q234" s="591"/>
      <c r="R234" s="54">
        <v>9</v>
      </c>
      <c r="S234" s="54" t="str">
        <f t="shared" si="20"/>
        <v/>
      </c>
      <c r="T234" s="54">
        <f t="shared" si="21"/>
        <v>61</v>
      </c>
      <c r="U234" s="4" t="str">
        <f t="shared" si="19"/>
        <v>9--61</v>
      </c>
    </row>
    <row r="235" spans="1:21" ht="18.75" customHeight="1" x14ac:dyDescent="0.2">
      <c r="A235" s="69" t="str">
        <f t="shared" si="18"/>
        <v>9-2-62</v>
      </c>
      <c r="B235" s="595" t="s">
        <v>160</v>
      </c>
      <c r="C235" s="81"/>
      <c r="D235" s="81"/>
      <c r="E235" s="82">
        <f>1/COUNTA(H235:H238)</f>
        <v>0.33333333333333331</v>
      </c>
      <c r="F235" s="82">
        <f>E234+E235</f>
        <v>1.3333333333333333</v>
      </c>
      <c r="G235" s="76"/>
      <c r="H235" s="491" t="s">
        <v>289</v>
      </c>
      <c r="I235" s="40"/>
      <c r="J235" s="460">
        <f>IF(I235="Oui",E235,0)</f>
        <v>0</v>
      </c>
      <c r="K235" s="40"/>
      <c r="L235" s="464">
        <f>IF(K235="Oui",E235,0)</f>
        <v>0</v>
      </c>
      <c r="M235" s="40"/>
      <c r="N235" s="376">
        <f>IF(M235="Oui",E235,0)</f>
        <v>0</v>
      </c>
      <c r="O235" s="591"/>
      <c r="P235" s="591"/>
      <c r="Q235" s="591"/>
      <c r="R235" s="54">
        <v>9</v>
      </c>
      <c r="S235" s="54" t="str">
        <f t="shared" si="20"/>
        <v>2</v>
      </c>
      <c r="T235" s="54">
        <f t="shared" si="21"/>
        <v>62</v>
      </c>
      <c r="U235" s="4" t="str">
        <f t="shared" si="19"/>
        <v>9-2-62</v>
      </c>
    </row>
    <row r="236" spans="1:21" ht="16.5" customHeight="1" thickBot="1" x14ac:dyDescent="0.25">
      <c r="A236" s="69" t="str">
        <f t="shared" si="18"/>
        <v>9-2-63</v>
      </c>
      <c r="B236" s="596"/>
      <c r="C236" s="81"/>
      <c r="D236" s="81"/>
      <c r="E236" s="82">
        <f>1/COUNTA(H235:H238)</f>
        <v>0.33333333333333331</v>
      </c>
      <c r="F236" s="82">
        <f>E234+E236</f>
        <v>1.3333333333333333</v>
      </c>
      <c r="G236" s="76"/>
      <c r="H236" s="505" t="s">
        <v>162</v>
      </c>
      <c r="I236" s="35"/>
      <c r="J236" s="461">
        <f>IF(I236="Oui",E236,0)</f>
        <v>0</v>
      </c>
      <c r="K236" s="35"/>
      <c r="L236" s="462">
        <f>IF(K236="Oui",E236,0)</f>
        <v>0</v>
      </c>
      <c r="M236" s="35"/>
      <c r="N236" s="376">
        <f>IF(M236="Oui",E236,0)</f>
        <v>0</v>
      </c>
      <c r="O236" s="591"/>
      <c r="P236" s="591"/>
      <c r="Q236" s="591"/>
      <c r="R236" s="54">
        <v>9</v>
      </c>
      <c r="S236" s="54" t="str">
        <f>S235</f>
        <v>2</v>
      </c>
      <c r="T236" s="54">
        <f t="shared" si="21"/>
        <v>63</v>
      </c>
      <c r="U236" s="4" t="str">
        <f t="shared" si="19"/>
        <v>9-2-63</v>
      </c>
    </row>
    <row r="237" spans="1:21" ht="20.45" customHeight="1" thickBot="1" x14ac:dyDescent="0.25">
      <c r="A237" s="69" t="str">
        <f t="shared" si="18"/>
        <v>9-2-64</v>
      </c>
      <c r="B237" s="596"/>
      <c r="C237" s="81"/>
      <c r="D237" s="81"/>
      <c r="E237" s="82">
        <f>1/COUNTA(H235:H238)</f>
        <v>0.33333333333333331</v>
      </c>
      <c r="F237" s="82">
        <f>E234+E237</f>
        <v>1.3333333333333333</v>
      </c>
      <c r="G237" s="76"/>
      <c r="H237" s="499" t="s">
        <v>163</v>
      </c>
      <c r="I237" s="36"/>
      <c r="J237" s="462">
        <f>IF(I237="Oui",E237,0)</f>
        <v>0</v>
      </c>
      <c r="K237" s="36"/>
      <c r="L237" s="441">
        <f>IF(SUM(L238:L241)&gt;0,E237+SUM(L238:L241),0)</f>
        <v>0</v>
      </c>
      <c r="M237" s="36"/>
      <c r="N237" s="376">
        <f>IF(M237="Oui",E237,0)</f>
        <v>0</v>
      </c>
      <c r="O237" s="591"/>
      <c r="P237" s="591"/>
      <c r="Q237" s="591"/>
      <c r="R237" s="54">
        <v>9</v>
      </c>
      <c r="S237" s="54" t="str">
        <f>S236</f>
        <v>2</v>
      </c>
      <c r="T237" s="54">
        <f t="shared" si="21"/>
        <v>64</v>
      </c>
      <c r="U237" s="4" t="str">
        <f t="shared" si="19"/>
        <v>9-2-64</v>
      </c>
    </row>
    <row r="238" spans="1:21" ht="15.75" hidden="1" customHeight="1" thickBot="1" x14ac:dyDescent="0.25">
      <c r="A238" s="69" t="str">
        <f t="shared" si="18"/>
        <v>9--65</v>
      </c>
      <c r="B238" s="596"/>
      <c r="C238" s="81"/>
      <c r="D238" s="81"/>
      <c r="E238" s="82">
        <f>1/COUNTA(H235:H238)</f>
        <v>0.33333333333333331</v>
      </c>
      <c r="F238" s="82">
        <f>E234+E238</f>
        <v>1.3333333333333333</v>
      </c>
      <c r="G238" s="76"/>
      <c r="H238" s="500"/>
      <c r="I238" s="41"/>
      <c r="J238" s="463">
        <f>IF(I238="Oui",E238,0)</f>
        <v>0</v>
      </c>
      <c r="K238" s="41"/>
      <c r="L238" s="460">
        <f>IF(K238="Oui",E238,0)</f>
        <v>0</v>
      </c>
      <c r="M238" s="41"/>
      <c r="N238" s="376">
        <f>IF(M238="Oui",E238,0)</f>
        <v>0</v>
      </c>
      <c r="O238" s="591"/>
      <c r="P238" s="591"/>
      <c r="Q238" s="591"/>
      <c r="R238" s="54">
        <v>9</v>
      </c>
      <c r="S238" s="54" t="str">
        <f t="shared" si="20"/>
        <v/>
      </c>
      <c r="T238" s="54">
        <f t="shared" si="21"/>
        <v>65</v>
      </c>
      <c r="U238" s="4" t="str">
        <f t="shared" si="19"/>
        <v>9--65</v>
      </c>
    </row>
    <row r="239" spans="1:21" ht="157.5" hidden="1" customHeight="1" thickBot="1" x14ac:dyDescent="0.25">
      <c r="A239" s="69" t="str">
        <f t="shared" si="18"/>
        <v>9--66</v>
      </c>
      <c r="B239" s="83"/>
      <c r="C239" s="81" t="s">
        <v>63</v>
      </c>
      <c r="D239" s="81" t="s">
        <v>69</v>
      </c>
      <c r="E239" s="82">
        <v>2</v>
      </c>
      <c r="F239" s="82"/>
      <c r="G239" s="76" t="s">
        <v>165</v>
      </c>
      <c r="H239" s="496" t="s">
        <v>164</v>
      </c>
      <c r="I239" s="221" t="str">
        <f>IF(I227&lt;3,IF(J240=0,H240&amp;CHAR(10),"")&amp;IF(J241=0,H241&amp;CHAR(10),"")&amp;IF(J242=0,H242&amp;CHAR(10),"")&amp;IF(J243=0,H243,""),"")</f>
        <v xml:space="preserve">- Décrit et situe des activités en utilisant un discours  avec des mots et expressions adaptés et précis.
- Peut varier ses façons de parler de ses activités, sans se répéter et en faisant des liens avec des situations précises.
- Valorise ses compétences en donnant des exemples pertinents
</v>
      </c>
      <c r="J239" s="441">
        <f>IF(SUM(J240:J243)&gt;0,E239+SUM(J240:J243),0)</f>
        <v>0</v>
      </c>
      <c r="K239" s="115" t="str">
        <f>IF(K227&lt;3,IF(L240=0,H240&amp;CHAR(10),"")&amp;IF(L241=0,H241&amp;CHAR(10),"")&amp;IF(L242=0,H242&amp;CHAR(10),"")&amp;IF(L243=0,H243,""),"")</f>
        <v xml:space="preserve">- Décrit et situe des activités en utilisant un discours  avec des mots et expressions adaptés et précis.
- Peut varier ses façons de parler de ses activités, sans se répéter et en faisant des liens avec des situations précises.
- Valorise ses compétences en donnant des exemples pertinents
</v>
      </c>
      <c r="L239" s="469">
        <f>IF(SUM(L240:L243)&gt;0,E239+SUM(L240:L243),0)</f>
        <v>0</v>
      </c>
      <c r="M239" s="117" t="str">
        <f>IF(M227&lt;3,IF(N240=0,H240&amp;CHAR(10),"")&amp;IF(N241=0,H241&amp;CHAR(10),"")&amp;IF(N242=0,H242&amp;CHAR(10),"")&amp;IF(N243=0,H243,""),"")</f>
        <v xml:space="preserve">- Décrit et situe des activités en utilisant un discours  avec des mots et expressions adaptés et précis.
- Peut varier ses façons de parler de ses activités, sans se répéter et en faisant des liens avec des situations précises.
- Valorise ses compétences en donnant des exemples pertinents
</v>
      </c>
      <c r="N239" s="376">
        <f>IF(SUM(N240:N243)&gt;0,E239+SUM(N240:N243),0)</f>
        <v>0</v>
      </c>
      <c r="O239" s="591"/>
      <c r="P239" s="591"/>
      <c r="Q239" s="591"/>
      <c r="R239" s="54">
        <v>9</v>
      </c>
      <c r="S239" s="54" t="str">
        <f t="shared" si="20"/>
        <v/>
      </c>
      <c r="T239" s="54">
        <f t="shared" si="21"/>
        <v>66</v>
      </c>
      <c r="U239" s="4" t="str">
        <f t="shared" si="19"/>
        <v>9--66</v>
      </c>
    </row>
    <row r="240" spans="1:21" ht="24.6" customHeight="1" x14ac:dyDescent="0.2">
      <c r="A240" s="69" t="str">
        <f t="shared" si="18"/>
        <v>9-3-67</v>
      </c>
      <c r="B240" s="595" t="s">
        <v>164</v>
      </c>
      <c r="C240" s="81"/>
      <c r="D240" s="81"/>
      <c r="E240" s="82">
        <f>1/COUNTA(H240:H243)</f>
        <v>0.33333333333333331</v>
      </c>
      <c r="F240" s="82">
        <f>E239+E240</f>
        <v>2.3333333333333335</v>
      </c>
      <c r="G240" s="76"/>
      <c r="H240" s="491" t="s">
        <v>247</v>
      </c>
      <c r="I240" s="40"/>
      <c r="J240" s="460">
        <f>IF(I240="Oui",E240,0)</f>
        <v>0</v>
      </c>
      <c r="K240" s="40"/>
      <c r="L240" s="460">
        <f>IF(K240="Oui",E240,0)</f>
        <v>0</v>
      </c>
      <c r="M240" s="40"/>
      <c r="N240" s="376">
        <f>IF(M240="Oui",E240,0)</f>
        <v>0</v>
      </c>
      <c r="O240" s="591"/>
      <c r="P240" s="591"/>
      <c r="Q240" s="591"/>
      <c r="R240" s="54">
        <v>9</v>
      </c>
      <c r="S240" s="54" t="str">
        <f t="shared" si="20"/>
        <v>3</v>
      </c>
      <c r="T240" s="54">
        <f t="shared" si="21"/>
        <v>67</v>
      </c>
      <c r="U240" s="4" t="str">
        <f t="shared" si="19"/>
        <v>9-3-67</v>
      </c>
    </row>
    <row r="241" spans="1:21" ht="25.5" x14ac:dyDescent="0.2">
      <c r="A241" s="69" t="str">
        <f t="shared" si="18"/>
        <v>9-3-68</v>
      </c>
      <c r="B241" s="596"/>
      <c r="C241" s="81"/>
      <c r="D241" s="81"/>
      <c r="E241" s="82">
        <f>1/COUNTA(H240:H243)</f>
        <v>0.33333333333333331</v>
      </c>
      <c r="F241" s="82">
        <f>E239+E241</f>
        <v>2.3333333333333335</v>
      </c>
      <c r="G241" s="76"/>
      <c r="H241" s="505" t="s">
        <v>166</v>
      </c>
      <c r="I241" s="35"/>
      <c r="J241" s="461">
        <f>IF(I241="Oui",E241,0)</f>
        <v>0</v>
      </c>
      <c r="K241" s="35"/>
      <c r="L241" s="461">
        <f>IF(K241="Oui",E241,0)</f>
        <v>0</v>
      </c>
      <c r="M241" s="35"/>
      <c r="N241" s="376">
        <f>IF(M241="Oui",E241,0)</f>
        <v>0</v>
      </c>
      <c r="O241" s="591"/>
      <c r="P241" s="591"/>
      <c r="Q241" s="591"/>
      <c r="R241" s="54">
        <v>9</v>
      </c>
      <c r="S241" s="54" t="str">
        <f>S240</f>
        <v>3</v>
      </c>
      <c r="T241" s="54">
        <f t="shared" si="21"/>
        <v>68</v>
      </c>
      <c r="U241" s="4" t="str">
        <f t="shared" si="19"/>
        <v>9-3-68</v>
      </c>
    </row>
    <row r="242" spans="1:21" ht="21" customHeight="1" thickBot="1" x14ac:dyDescent="0.25">
      <c r="A242" s="69" t="str">
        <f t="shared" si="18"/>
        <v>9-3-69</v>
      </c>
      <c r="B242" s="596"/>
      <c r="C242" s="81"/>
      <c r="D242" s="81"/>
      <c r="E242" s="82">
        <f>1/COUNTA(H240:H243)</f>
        <v>0.33333333333333331</v>
      </c>
      <c r="F242" s="82">
        <f>E239+E242</f>
        <v>2.3333333333333335</v>
      </c>
      <c r="G242" s="76"/>
      <c r="H242" s="507" t="s">
        <v>7</v>
      </c>
      <c r="I242" s="39"/>
      <c r="J242" s="464">
        <f>IF(I242="Oui",E242,0)</f>
        <v>0</v>
      </c>
      <c r="K242" s="39"/>
      <c r="L242" s="464">
        <f>IF(K242="Oui",E242,0)</f>
        <v>0</v>
      </c>
      <c r="M242" s="39"/>
      <c r="N242" s="376">
        <f>IF(M242="Oui",E242,0)</f>
        <v>0</v>
      </c>
      <c r="O242" s="591"/>
      <c r="P242" s="591"/>
      <c r="Q242" s="591"/>
      <c r="R242" s="54">
        <v>9</v>
      </c>
      <c r="S242" s="54" t="str">
        <f>S241</f>
        <v>3</v>
      </c>
      <c r="T242" s="54">
        <f t="shared" si="21"/>
        <v>69</v>
      </c>
      <c r="U242" s="4" t="str">
        <f t="shared" si="19"/>
        <v>9-3-69</v>
      </c>
    </row>
    <row r="243" spans="1:21" ht="15.75" hidden="1" customHeight="1" thickBot="1" x14ac:dyDescent="0.25">
      <c r="A243" s="69" t="str">
        <f t="shared" si="18"/>
        <v>9--70</v>
      </c>
      <c r="B243" s="596"/>
      <c r="C243" s="81"/>
      <c r="D243" s="81"/>
      <c r="E243" s="82">
        <f>1/COUNTA(H240:H243)</f>
        <v>0.33333333333333331</v>
      </c>
      <c r="F243" s="82">
        <f>E239+E243</f>
        <v>2.3333333333333335</v>
      </c>
      <c r="G243" s="76"/>
      <c r="H243" s="495"/>
      <c r="I243" s="36"/>
      <c r="J243" s="462">
        <f>IF(I243="Oui",E243,0)</f>
        <v>0</v>
      </c>
      <c r="K243" s="36"/>
      <c r="L243" s="462">
        <f>IF(K243="Oui",E243,0)</f>
        <v>0</v>
      </c>
      <c r="M243" s="36"/>
      <c r="N243" s="376">
        <f>IF(M243="Oui",E243,0)</f>
        <v>0</v>
      </c>
      <c r="O243" s="591"/>
      <c r="P243" s="591"/>
      <c r="Q243" s="591"/>
      <c r="R243" s="54">
        <v>9</v>
      </c>
      <c r="S243" s="54" t="str">
        <f t="shared" si="20"/>
        <v/>
      </c>
      <c r="T243" s="54">
        <f t="shared" si="21"/>
        <v>70</v>
      </c>
      <c r="U243" s="4" t="str">
        <f t="shared" si="19"/>
        <v>9--70</v>
      </c>
    </row>
    <row r="244" spans="1:21" ht="24" hidden="1" customHeight="1" thickBot="1" x14ac:dyDescent="0.25">
      <c r="A244" s="69" t="str">
        <f t="shared" si="18"/>
        <v>9--71</v>
      </c>
      <c r="B244" s="83"/>
      <c r="C244" s="81" t="s">
        <v>63</v>
      </c>
      <c r="D244" s="81" t="s">
        <v>72</v>
      </c>
      <c r="E244" s="82">
        <v>3</v>
      </c>
      <c r="F244" s="82"/>
      <c r="G244" s="76" t="s">
        <v>168</v>
      </c>
      <c r="H244" s="496" t="s">
        <v>167</v>
      </c>
      <c r="I244" s="221" t="str">
        <f>IF(AND(I227&gt;3,I227&lt;4),IF(J245=0,H245&amp;CHAR(10),"")&amp;IF(J246=0,H246&amp;CHAR(10),"")&amp;IF(J247=0,H247&amp;CHAR(10),"")&amp;IF(J248=0,H248),H245&amp;CHAR(10)&amp;H246&amp;CHAR(10)&amp;H247&amp;CHAR(10)&amp;H248)</f>
        <v xml:space="preserve">- Choisit ce qu’il/elle doit dire en fonction de l'objectif, en faisant la part des aspects personnels.
- Présente les éléments pertinents de ses activités.
</v>
      </c>
      <c r="J244" s="441">
        <f>IF(SUM(J245:J248)&gt;0,E244+SUM(J245:J248),0)</f>
        <v>0</v>
      </c>
      <c r="K244" s="115" t="str">
        <f>IF(AND(K227&gt;3,K227&lt;4),IF(L245=0,H245&amp;CHAR(10),"")&amp;IF(L246=0,H246&amp;CHAR(10),"")&amp;IF(L247=0,H247&amp;CHAR(10),"")&amp;IF(L248=0,H248),H245&amp;CHAR(10)&amp;H246&amp;CHAR(10)&amp;H247&amp;CHAR(10)&amp;H248)</f>
        <v xml:space="preserve">- Choisit ce qu’il/elle doit dire en fonction de l'objectif, en faisant la part des aspects personnels.
- Présente les éléments pertinents de ses activités.
</v>
      </c>
      <c r="L244" s="469">
        <f>IF(SUM(L245:L248)&gt;0,E244+SUM(L245:L248),0)</f>
        <v>0</v>
      </c>
      <c r="M244" s="117" t="str">
        <f>IF(AND(M227&gt;3,M227&lt;4),IF(N245=0,H245&amp;CHAR(10),"")&amp;IF(N246=0,H246&amp;CHAR(10),"")&amp;IF(N247=0,H247&amp;CHAR(10),"")&amp;IF(N248=0,H248),H245&amp;CHAR(10)&amp;H246&amp;CHAR(10)&amp;H247&amp;CHAR(10)&amp;H248)</f>
        <v xml:space="preserve">- Choisit ce qu’il/elle doit dire en fonction de l'objectif, en faisant la part des aspects personnels.
- Présente les éléments pertinents de ses activités.
</v>
      </c>
      <c r="N244" s="376">
        <f>IF(SUM(N245:N248)&gt;0,E244+SUM(N245:N248),0)</f>
        <v>0</v>
      </c>
      <c r="O244" s="591"/>
      <c r="P244" s="591"/>
      <c r="Q244" s="591"/>
      <c r="R244" s="54">
        <v>9</v>
      </c>
      <c r="S244" s="54" t="str">
        <f t="shared" si="20"/>
        <v/>
      </c>
      <c r="T244" s="54">
        <f t="shared" si="21"/>
        <v>71</v>
      </c>
      <c r="U244" s="4" t="str">
        <f t="shared" si="19"/>
        <v>9--71</v>
      </c>
    </row>
    <row r="245" spans="1:21" ht="20.25" customHeight="1" x14ac:dyDescent="0.2">
      <c r="A245" s="69" t="str">
        <f t="shared" si="18"/>
        <v>9-4-72</v>
      </c>
      <c r="B245" s="595" t="s">
        <v>167</v>
      </c>
      <c r="C245" s="85"/>
      <c r="D245" s="85"/>
      <c r="E245" s="86">
        <f>1/COUNTA(H245:H248)</f>
        <v>0.5</v>
      </c>
      <c r="F245" s="86">
        <f>E244+E245</f>
        <v>3.5</v>
      </c>
      <c r="G245" s="87"/>
      <c r="H245" s="501" t="s">
        <v>8</v>
      </c>
      <c r="I245" s="475"/>
      <c r="J245" s="460">
        <f>IF(I245="Oui",E245,0)</f>
        <v>0</v>
      </c>
      <c r="K245" s="40"/>
      <c r="L245" s="460">
        <f>IF(K245="Oui",E245,0)</f>
        <v>0</v>
      </c>
      <c r="M245" s="40"/>
      <c r="N245" s="376">
        <f>IF(M245="Oui",E245,0)</f>
        <v>0</v>
      </c>
      <c r="O245" s="591"/>
      <c r="P245" s="591"/>
      <c r="Q245" s="591"/>
      <c r="R245" s="54">
        <v>9</v>
      </c>
      <c r="S245" s="54" t="str">
        <f t="shared" si="20"/>
        <v>4</v>
      </c>
      <c r="T245" s="54">
        <f t="shared" si="21"/>
        <v>72</v>
      </c>
      <c r="U245" s="4" t="str">
        <f t="shared" si="19"/>
        <v>9-4-72</v>
      </c>
    </row>
    <row r="246" spans="1:21" ht="24" customHeight="1" thickBot="1" x14ac:dyDescent="0.25">
      <c r="A246" s="69" t="str">
        <f t="shared" si="18"/>
        <v>9-4-73</v>
      </c>
      <c r="B246" s="599"/>
      <c r="C246" s="81"/>
      <c r="D246" s="81"/>
      <c r="E246" s="82">
        <f>1/COUNTA(H245:H248)</f>
        <v>0.5</v>
      </c>
      <c r="F246" s="82">
        <f>E244+E246</f>
        <v>3.5</v>
      </c>
      <c r="G246" s="76"/>
      <c r="H246" s="503" t="s">
        <v>169</v>
      </c>
      <c r="I246" s="566"/>
      <c r="J246" s="461">
        <f>IF(I246="Oui",E246,0)</f>
        <v>0</v>
      </c>
      <c r="K246" s="35"/>
      <c r="L246" s="461">
        <f>IF(K246="Oui",E246,0)</f>
        <v>0</v>
      </c>
      <c r="M246" s="35"/>
      <c r="N246" s="376">
        <f>IF(M246="Oui",E246,0)</f>
        <v>0</v>
      </c>
      <c r="O246" s="591"/>
      <c r="P246" s="591"/>
      <c r="Q246" s="591"/>
      <c r="R246" s="54">
        <v>9</v>
      </c>
      <c r="S246" s="54" t="str">
        <f>S245</f>
        <v>4</v>
      </c>
      <c r="T246" s="54">
        <f t="shared" si="21"/>
        <v>73</v>
      </c>
      <c r="U246" s="4" t="str">
        <f t="shared" si="19"/>
        <v>9-4-73</v>
      </c>
    </row>
    <row r="247" spans="1:21" ht="15" hidden="1" customHeight="1" thickBot="1" x14ac:dyDescent="0.25">
      <c r="A247" s="69" t="str">
        <f t="shared" si="18"/>
        <v>--</v>
      </c>
      <c r="B247" s="482"/>
      <c r="C247" s="81"/>
      <c r="D247" s="81"/>
      <c r="E247" s="82">
        <f>1/COUNTA(H245:H248)</f>
        <v>0.5</v>
      </c>
      <c r="F247" s="82">
        <f>E244+E247</f>
        <v>3.5</v>
      </c>
      <c r="G247" s="76"/>
      <c r="H247" s="284"/>
      <c r="I247" s="476"/>
      <c r="J247" s="368"/>
      <c r="K247" s="36"/>
      <c r="L247" s="368"/>
      <c r="M247" s="36"/>
      <c r="N247" s="376">
        <f>IF(M247="Oui",E247,0)</f>
        <v>0</v>
      </c>
      <c r="O247" s="146"/>
      <c r="P247" s="146"/>
      <c r="Q247" s="146"/>
      <c r="U247" s="4" t="str">
        <f t="shared" si="19"/>
        <v>--</v>
      </c>
    </row>
    <row r="248" spans="1:21" ht="0.6" customHeight="1" thickBot="1" x14ac:dyDescent="0.25">
      <c r="A248" s="69" t="str">
        <f t="shared" si="18"/>
        <v>--</v>
      </c>
      <c r="B248" s="81"/>
      <c r="C248" s="81"/>
      <c r="D248" s="81"/>
      <c r="E248" s="82">
        <f>1/COUNTA(H245:H248)</f>
        <v>0.5</v>
      </c>
      <c r="F248" s="82">
        <f>E244+E248</f>
        <v>3.5</v>
      </c>
      <c r="G248" s="76"/>
      <c r="H248" s="474"/>
      <c r="I248" s="483"/>
      <c r="J248" s="363"/>
      <c r="K248" s="84"/>
      <c r="L248" s="363"/>
      <c r="M248" s="84"/>
      <c r="N248" s="376">
        <f>IF(M248="Oui",E248,0)</f>
        <v>0</v>
      </c>
      <c r="O248" s="146"/>
      <c r="P248" s="146"/>
      <c r="Q248" s="146"/>
      <c r="U248" s="4" t="str">
        <f t="shared" si="19"/>
        <v>--</v>
      </c>
    </row>
    <row r="249" spans="1:21" ht="37.5" customHeight="1" thickBot="1" x14ac:dyDescent="0.25">
      <c r="A249" s="69" t="str">
        <f t="shared" si="18"/>
        <v>--</v>
      </c>
      <c r="B249" s="485"/>
      <c r="C249" s="485"/>
      <c r="D249" s="485"/>
      <c r="E249" s="486"/>
      <c r="F249" s="486"/>
      <c r="G249" s="485"/>
      <c r="H249" s="487"/>
      <c r="I249" s="484" t="s">
        <v>817</v>
      </c>
      <c r="J249" s="364"/>
      <c r="K249" s="174" t="s">
        <v>816</v>
      </c>
      <c r="M249" s="175" t="s">
        <v>818</v>
      </c>
      <c r="O249" s="146"/>
      <c r="P249" s="146"/>
      <c r="Q249" s="146"/>
      <c r="U249" s="4" t="str">
        <f t="shared" si="19"/>
        <v>--</v>
      </c>
    </row>
    <row r="250" spans="1:21" ht="150" customHeight="1" thickBot="1" x14ac:dyDescent="0.25">
      <c r="A250" s="69" t="str">
        <f t="shared" si="18"/>
        <v>--</v>
      </c>
      <c r="H250" s="283"/>
      <c r="I250" s="275"/>
      <c r="J250" s="364"/>
      <c r="K250" s="275"/>
      <c r="M250" s="275"/>
      <c r="O250" s="146"/>
      <c r="P250" s="146"/>
      <c r="Q250" s="146"/>
      <c r="U250" s="4" t="str">
        <f t="shared" si="19"/>
        <v>--</v>
      </c>
    </row>
    <row r="251" spans="1:21" ht="15" x14ac:dyDescent="0.2">
      <c r="A251" s="69" t="str">
        <f t="shared" si="18"/>
        <v>--</v>
      </c>
      <c r="H251" s="283"/>
      <c r="J251" s="364"/>
      <c r="O251" s="146"/>
      <c r="P251" s="146"/>
      <c r="Q251" s="146"/>
      <c r="U251" s="4" t="str">
        <f t="shared" si="19"/>
        <v>--</v>
      </c>
    </row>
    <row r="252" spans="1:21" ht="15.75" thickBot="1" x14ac:dyDescent="0.25">
      <c r="A252" s="69" t="str">
        <f t="shared" si="18"/>
        <v>--</v>
      </c>
      <c r="H252" s="283"/>
      <c r="J252" s="364"/>
      <c r="O252" s="146"/>
      <c r="P252" s="146"/>
      <c r="Q252" s="146"/>
      <c r="U252" s="4" t="str">
        <f t="shared" si="19"/>
        <v>--</v>
      </c>
    </row>
    <row r="253" spans="1:21" ht="60" customHeight="1" thickBot="1" x14ac:dyDescent="0.25">
      <c r="A253" s="69" t="str">
        <f t="shared" si="18"/>
        <v>--</v>
      </c>
      <c r="B253" s="563" t="s">
        <v>830</v>
      </c>
      <c r="C253" s="96"/>
      <c r="D253" s="96"/>
      <c r="E253" s="97"/>
      <c r="F253" s="97"/>
      <c r="G253" s="96"/>
      <c r="H253" s="516" t="s">
        <v>9</v>
      </c>
      <c r="I253" s="93">
        <f>MAX(J255,J260,J265,J270)</f>
        <v>0</v>
      </c>
      <c r="J253" s="365"/>
      <c r="K253" s="93">
        <f>MAX(L255,L260,L265,L270)</f>
        <v>0</v>
      </c>
      <c r="L253" s="94"/>
      <c r="M253" s="95">
        <f>MAX(N255,N260,N265,N270)</f>
        <v>0</v>
      </c>
      <c r="N253" s="144"/>
      <c r="O253" s="146"/>
      <c r="P253" s="146"/>
      <c r="Q253" s="146"/>
      <c r="U253" s="4" t="str">
        <f t="shared" si="19"/>
        <v>--</v>
      </c>
    </row>
    <row r="254" spans="1:21" s="69" customFormat="1" ht="171" hidden="1" customHeight="1" thickBot="1" x14ac:dyDescent="0.25">
      <c r="A254" s="69" t="str">
        <f t="shared" si="18"/>
        <v>--</v>
      </c>
      <c r="B254" s="73"/>
      <c r="C254" s="74"/>
      <c r="D254" s="74"/>
      <c r="E254" s="75"/>
      <c r="F254" s="75"/>
      <c r="G254" s="76"/>
      <c r="H254" s="504"/>
      <c r="I254" s="78" t="str">
        <f>IF(J270=4,$H$270,IF(J265=3,$H$265,IF(J260=2,$H$260,IF(J255=1,$H$255,""))))</f>
        <v/>
      </c>
      <c r="J254" s="79" t="str">
        <f>IF(AND(I253&gt;3,I253&lt;4),IF(J271&lt;&gt;0,H271&amp;CHAR(10),"")&amp;IF(J272&lt;&gt;0,H272&amp;CHAR(10),"")&amp;IF(J273&lt;&gt;0,H273&amp;CHAR(10),"")&amp;IF(J274&lt;&gt;0,H274,""),IF(AND(I253&gt;2,I253&lt;3),IF(J266&lt;&gt;0,H266&amp;CHAR(10),"")&amp;IF(J267&lt;&gt;0,H267&amp;CHAR(10),"")&amp;IF(J268&lt;&gt;0,H268&amp;CHAR(10),"")&amp;IF(J269&lt;&gt;0,H269,""),IF(AND(I253&gt;1,I253&lt;2),IF(J261&lt;&gt;0,H261&amp;CHAR(10),"")&amp;IF(J262&lt;&gt;0,H262&amp;CHAR(10),"")&amp;IF(J263&lt;&gt;0,H263&amp;CHAR(10),"")&amp;IF(J264&lt;&gt;0,H264,""),IF(AND(I253&gt;0,I253&lt;1),IF(J256&lt;&gt;0,H256&amp;CHAR(10),"")&amp;IF(J257&lt;&gt;0,H257&amp;CHAR(10),"")&amp;IF(J258&lt;&gt;0,H258&amp;CHAR(10),"")&amp;IF(J259&lt;&gt;0,H259,""),""))))</f>
        <v/>
      </c>
      <c r="K254" s="78" t="str">
        <f>IF(L270=4,$H$270,IF(L265=3,$H$265,IF(L260=2,$H$260,IF(L255=1,$H$255,""))))</f>
        <v/>
      </c>
      <c r="L254" s="79" t="str">
        <f>IF(AND(K253&gt;3,K253&lt;4),IF(L271&lt;&gt;0,H271&amp;CHAR(10),"")&amp;IF(L272&lt;&gt;0,H272&amp;CHAR(10),"")&amp;IF(L273&lt;&gt;0,H273&amp;CHAR(10),"")&amp;IF(L274&lt;&gt;0,H274,""),IF(AND(K253&gt;2,K253&lt;3),IF(L266&lt;&gt;0,H266&amp;CHAR(10),"")&amp;IF(L267&lt;&gt;0,H267&amp;CHAR(10),"")&amp;IF(L268&lt;&gt;0,H268&amp;CHAR(10),"")&amp;IF(L269&lt;&gt;0,H269,""),IF(AND(K253&gt;1,K253&lt;2),IF(L261&lt;&gt;0,H261&amp;CHAR(10),"")&amp;IF(L262&lt;&gt;0,H262&amp;CHAR(10),"")&amp;IF(L263&lt;&gt;0,H263&amp;CHAR(10),"")&amp;IF(L264&lt;&gt;0,H264,""),IF(AND(K253&gt;0,K253&lt;1),IF(L256&lt;&gt;0,H256&amp;CHAR(10),"")&amp;IF(L257&lt;&gt;0,H257&amp;CHAR(10),"")&amp;IF(L258&lt;&gt;0,H258&amp;CHAR(10),"")&amp;IF(L259&lt;&gt;0,H259,""),""))))</f>
        <v/>
      </c>
      <c r="M254" s="78" t="str">
        <f>IF(N270=4,$H$270,IF(N265=3,$H$265,IF(N260=2,$H$260,IF(N255=1,$H$255,""))))</f>
        <v/>
      </c>
      <c r="N254" s="77" t="str">
        <f>IF(AND(M253&gt;3,M253&lt;4),IF(N271&lt;&gt;0,H271&amp;CHAR(10),"")&amp;IF(N272&lt;&gt;0,H272&amp;CHAR(10),"")&amp;IF(N273&lt;&gt;0,H273&amp;CHAR(10),"")&amp;IF(N274&lt;&gt;0,H274,""),IF(AND(M253&gt;2,M253&lt;3),IF(N266&lt;&gt;0,H266&amp;CHAR(10),"")&amp;IF(N267&lt;&gt;0,H267&amp;CHAR(10),"")&amp;IF(N268&lt;&gt;0,H268&amp;CHAR(10),"")&amp;IF(N269&lt;&gt;0,H269,""),IF(AND(M253&gt;1,M253&lt;2),IF(N261&lt;&gt;0,H261&amp;CHAR(10),"")&amp;IF(N262&lt;&gt;0,H262&amp;CHAR(10),"")&amp;IF(N263&lt;&gt;0,H263&amp;CHAR(10),"")&amp;IF(N264&lt;&gt;0,H264,""),IF(AND(M253&gt;0,M253&lt;1),IF(N256&lt;&gt;0,H256&amp;CHAR(10),"")&amp;IF(N257&lt;&gt;0,H257&amp;CHAR(10),"")&amp;IF(N258&lt;&gt;0,H258&amp;CHAR(10),"")&amp;IF(N259&lt;&gt;0,H259,""),""))))</f>
        <v/>
      </c>
      <c r="O254" s="271"/>
      <c r="P254" s="271"/>
      <c r="Q254" s="271"/>
      <c r="U254" s="4" t="str">
        <f t="shared" si="19"/>
        <v>--</v>
      </c>
    </row>
    <row r="255" spans="1:21" ht="0.6" customHeight="1" thickBot="1" x14ac:dyDescent="0.25">
      <c r="A255" s="69" t="str">
        <f t="shared" si="18"/>
        <v>--</v>
      </c>
      <c r="B255" s="80"/>
      <c r="C255" s="81" t="s">
        <v>63</v>
      </c>
      <c r="D255" s="81" t="s">
        <v>64</v>
      </c>
      <c r="E255" s="82">
        <v>0</v>
      </c>
      <c r="F255" s="82"/>
      <c r="G255" s="76" t="s">
        <v>172</v>
      </c>
      <c r="H255" s="490" t="s">
        <v>171</v>
      </c>
      <c r="I255" s="112" t="str">
        <f>IF(I253&lt;1,IF(J256=0,H256&amp;CHAR(10),"")&amp;IF(J257=0,H257&amp;CHAR(10),"")&amp;IF(J258=0,H258&amp;CHAR(10),"")&amp;IF(J259=0,H259,""),"")</f>
        <v xml:space="preserve">Présente quelques éléments de son identité – nom, prénom, état civil, nombre d’enfants, entourage familial, lieu d’habitation.
</v>
      </c>
      <c r="J255" s="366">
        <f>IF(SUM(J256:J259)&gt;0,E255+SUM(J256:J259),0)</f>
        <v>0</v>
      </c>
      <c r="K255" s="37" t="str">
        <f>IF(K253&lt;1,IF(L256=0,H256&amp;CHAR(10),"")&amp;IF(L257=0,H257&amp;CHAR(10),"")&amp;IF(L258=0,H258&amp;CHAR(10),"")&amp;IF(L259=0,H259,""),"")</f>
        <v xml:space="preserve">Présente quelques éléments de son identité – nom, prénom, état civil, nombre d’enfants, entourage familial, lieu d’habitation.
</v>
      </c>
      <c r="L255" s="366">
        <f>IF(SUM(L256:L259)&gt;0,E255+SUM(L256:L259),0)</f>
        <v>0</v>
      </c>
      <c r="M255" s="38" t="str">
        <f>IF(M253&lt;1,IF(N256=0,H256&amp;CHAR(10),"")&amp;IF(N257=0,H257&amp;CHAR(10),"")&amp;IF(N258=0,H258&amp;CHAR(10),"")&amp;IF(N259=0,H259,""),"")</f>
        <v xml:space="preserve">Présente quelques éléments de son identité – nom, prénom, état civil, nombre d’enfants, entourage familial, lieu d’habitation.
</v>
      </c>
      <c r="N255" s="376">
        <f>IF(SUM(N256:N259)&gt;0,E255+SUM(N256:N259),0)</f>
        <v>0</v>
      </c>
      <c r="O255" s="143"/>
      <c r="P255" s="143"/>
      <c r="Q255" s="143"/>
      <c r="U255" s="4" t="str">
        <f t="shared" si="19"/>
        <v>--</v>
      </c>
    </row>
    <row r="256" spans="1:21" ht="45.75" customHeight="1" thickBot="1" x14ac:dyDescent="0.25">
      <c r="A256" s="69" t="str">
        <f t="shared" si="18"/>
        <v>10-1-1</v>
      </c>
      <c r="B256" s="593" t="s">
        <v>171</v>
      </c>
      <c r="C256" s="81"/>
      <c r="D256" s="81"/>
      <c r="E256" s="82">
        <f>1/COUNTA(H256:H259)</f>
        <v>1</v>
      </c>
      <c r="F256" s="82">
        <f>E255+E256</f>
        <v>1</v>
      </c>
      <c r="G256" s="76"/>
      <c r="H256" s="517" t="s">
        <v>10</v>
      </c>
      <c r="I256" s="42"/>
      <c r="J256" s="465">
        <f>IF(I256="Oui",E256,0)</f>
        <v>0</v>
      </c>
      <c r="K256" s="42"/>
      <c r="L256" s="465">
        <f>IF(K256="Oui",E256,0)</f>
        <v>0</v>
      </c>
      <c r="M256" s="42"/>
      <c r="N256" s="376">
        <f>IF(M256="Oui",E256,0)</f>
        <v>0</v>
      </c>
      <c r="O256" s="591"/>
      <c r="P256" s="591"/>
      <c r="Q256" s="591"/>
      <c r="R256" s="54">
        <v>10</v>
      </c>
      <c r="S256" s="54" t="str">
        <f t="shared" ref="S256:S271" si="22">MID(B256,8,1)</f>
        <v>1</v>
      </c>
      <c r="T256" s="54">
        <v>1</v>
      </c>
      <c r="U256" s="4" t="str">
        <f t="shared" si="19"/>
        <v>10-1-1</v>
      </c>
    </row>
    <row r="257" spans="1:21" ht="15.75" hidden="1" customHeight="1" x14ac:dyDescent="0.2">
      <c r="A257" s="69" t="str">
        <f t="shared" si="18"/>
        <v>10--</v>
      </c>
      <c r="B257" s="594"/>
      <c r="C257" s="81"/>
      <c r="D257" s="81"/>
      <c r="E257" s="82">
        <f>1/COUNTA(H256:H259)</f>
        <v>1</v>
      </c>
      <c r="F257" s="82">
        <f>E255+E257</f>
        <v>1</v>
      </c>
      <c r="G257" s="76"/>
      <c r="H257" s="507"/>
      <c r="I257" s="39"/>
      <c r="J257" s="464">
        <f>IF(I257="Oui",E257,0)</f>
        <v>0</v>
      </c>
      <c r="K257" s="39"/>
      <c r="L257" s="464">
        <f>IF(K257="Oui",E257,0)</f>
        <v>0</v>
      </c>
      <c r="M257" s="39"/>
      <c r="N257" s="376">
        <f>IF(M257="Oui",E257,0)</f>
        <v>0</v>
      </c>
      <c r="O257" s="591"/>
      <c r="P257" s="591"/>
      <c r="Q257" s="591"/>
      <c r="R257" s="54">
        <v>10</v>
      </c>
      <c r="S257" s="54" t="str">
        <f t="shared" si="22"/>
        <v/>
      </c>
      <c r="U257" s="4" t="str">
        <f t="shared" si="19"/>
        <v>10--</v>
      </c>
    </row>
    <row r="258" spans="1:21" ht="15.75" hidden="1" customHeight="1" x14ac:dyDescent="0.2">
      <c r="A258" s="69" t="str">
        <f t="shared" si="18"/>
        <v>10--</v>
      </c>
      <c r="B258" s="594"/>
      <c r="C258" s="81"/>
      <c r="D258" s="81"/>
      <c r="E258" s="82">
        <f>1/COUNTA(H256:H259)</f>
        <v>1</v>
      </c>
      <c r="F258" s="82">
        <f>E255+E258</f>
        <v>1</v>
      </c>
      <c r="G258" s="76"/>
      <c r="H258" s="510"/>
      <c r="I258" s="35"/>
      <c r="J258" s="461">
        <f>IF(I258="Oui",E258,0)</f>
        <v>0</v>
      </c>
      <c r="K258" s="35"/>
      <c r="L258" s="461">
        <f>IF(K258="Oui",E258,0)</f>
        <v>0</v>
      </c>
      <c r="M258" s="35"/>
      <c r="N258" s="376">
        <f>IF(M258="Oui",E258,0)</f>
        <v>0</v>
      </c>
      <c r="O258" s="591"/>
      <c r="P258" s="591"/>
      <c r="Q258" s="591"/>
      <c r="R258" s="54">
        <v>10</v>
      </c>
      <c r="S258" s="54" t="str">
        <f t="shared" si="22"/>
        <v/>
      </c>
      <c r="U258" s="4" t="str">
        <f t="shared" si="19"/>
        <v>10--</v>
      </c>
    </row>
    <row r="259" spans="1:21" ht="15.75" hidden="1" customHeight="1" thickBot="1" x14ac:dyDescent="0.25">
      <c r="A259" s="69" t="str">
        <f t="shared" si="18"/>
        <v>10--</v>
      </c>
      <c r="B259" s="594"/>
      <c r="C259" s="81"/>
      <c r="D259" s="81"/>
      <c r="E259" s="82">
        <f>1/COUNTA(H256:H259)</f>
        <v>1</v>
      </c>
      <c r="F259" s="82">
        <f>E255+E259</f>
        <v>1</v>
      </c>
      <c r="G259" s="76"/>
      <c r="H259" s="495"/>
      <c r="I259" s="36"/>
      <c r="J259" s="462">
        <f>IF(I259="Oui",E259,0)</f>
        <v>0</v>
      </c>
      <c r="K259" s="36"/>
      <c r="L259" s="462">
        <f>IF(K259="Oui",E259,0)</f>
        <v>0</v>
      </c>
      <c r="M259" s="36"/>
      <c r="N259" s="376">
        <f>IF(M259="Oui",E259,0)</f>
        <v>0</v>
      </c>
      <c r="O259" s="591"/>
      <c r="P259" s="591"/>
      <c r="Q259" s="591"/>
      <c r="R259" s="54">
        <v>10</v>
      </c>
      <c r="S259" s="54" t="str">
        <f t="shared" si="22"/>
        <v/>
      </c>
      <c r="U259" s="4" t="str">
        <f t="shared" si="19"/>
        <v>10--</v>
      </c>
    </row>
    <row r="260" spans="1:21" ht="15" hidden="1" customHeight="1" thickBot="1" x14ac:dyDescent="0.25">
      <c r="A260" s="69" t="str">
        <f t="shared" si="18"/>
        <v>10--</v>
      </c>
      <c r="B260" s="83"/>
      <c r="C260" s="81" t="s">
        <v>63</v>
      </c>
      <c r="D260" s="81" t="s">
        <v>67</v>
      </c>
      <c r="E260" s="82">
        <v>1</v>
      </c>
      <c r="F260" s="82"/>
      <c r="G260" s="76" t="s">
        <v>187</v>
      </c>
      <c r="H260" s="496" t="s">
        <v>186</v>
      </c>
      <c r="I260" s="221" t="str">
        <f>IF(I253&lt;2,IF(J261=0,H261&amp;CHAR(10),"")&amp;IF(J262=0,H262&amp;CHAR(10),"")&amp;IF(J263=0,H263&amp;CHAR(10),"")&amp;IF(J264=0,H264,""),"")</f>
        <v xml:space="preserve">- Présente son parcours et parle de son projet aux acteurs de la formation de l’emploi.
- Utilise les codes sociaux correspondant aux situations de communication formelles de l’insertion.
</v>
      </c>
      <c r="J260" s="441">
        <f>IF(SUM(J261:J264)&gt;0,E260+SUM(J261:J264),0)</f>
        <v>0</v>
      </c>
      <c r="K260" s="115" t="str">
        <f>IF(K253&lt;2,IF(L261=0,H261&amp;CHAR(10),"")&amp;IF(L262=0,H262&amp;CHAR(10),"")&amp;IF(L263=0,H263&amp;CHAR(10),"")&amp;IF(L264=0,H264,""),"")</f>
        <v xml:space="preserve">- Présente son parcours et parle de son projet aux acteurs de la formation de l’emploi.
- Utilise les codes sociaux correspondant aux situations de communication formelles de l’insertion.
</v>
      </c>
      <c r="L260" s="441">
        <f>IF(SUM(L261:L264)&gt;0,E260+SUM(L261:L264),0)</f>
        <v>0</v>
      </c>
      <c r="M260" s="116" t="str">
        <f>IF(M253&lt;2,IF(N261=0,H261&amp;CHAR(10),"")&amp;IF(N262=0,H262&amp;CHAR(10),"")&amp;IF(N263=0,H263&amp;CHAR(10),"")&amp;IF(N264=0,H264,""),"")</f>
        <v xml:space="preserve">- Présente son parcours et parle de son projet aux acteurs de la formation de l’emploi.
- Utilise les codes sociaux correspondant aux situations de communication formelles de l’insertion.
</v>
      </c>
      <c r="N260" s="376">
        <f>IF(SUM(N261:N264)&gt;0,E260+SUM(N261:N264),0)</f>
        <v>0</v>
      </c>
      <c r="O260" s="591"/>
      <c r="P260" s="591"/>
      <c r="Q260" s="591"/>
      <c r="R260" s="54">
        <v>10</v>
      </c>
      <c r="S260" s="54" t="str">
        <f t="shared" si="22"/>
        <v/>
      </c>
      <c r="U260" s="4" t="str">
        <f t="shared" si="19"/>
        <v>10--</v>
      </c>
    </row>
    <row r="261" spans="1:21" ht="24" customHeight="1" x14ac:dyDescent="0.2">
      <c r="A261" s="69" t="str">
        <f t="shared" si="18"/>
        <v>10-2-1</v>
      </c>
      <c r="B261" s="595" t="s">
        <v>186</v>
      </c>
      <c r="C261" s="81"/>
      <c r="D261" s="81"/>
      <c r="E261" s="82">
        <f>1/COUNTA(H261:H264)</f>
        <v>0.5</v>
      </c>
      <c r="F261" s="82">
        <f>E260+E261</f>
        <v>1.5</v>
      </c>
      <c r="G261" s="76"/>
      <c r="H261" s="491" t="s">
        <v>314</v>
      </c>
      <c r="I261" s="40"/>
      <c r="J261" s="460">
        <f>IF(I261="Oui",E261,0)</f>
        <v>0</v>
      </c>
      <c r="K261" s="40"/>
      <c r="L261" s="460">
        <f>IF(K261="Oui",E261,0)</f>
        <v>0</v>
      </c>
      <c r="M261" s="40"/>
      <c r="N261" s="376">
        <f>IF(M261="Oui",E261,0)</f>
        <v>0</v>
      </c>
      <c r="O261" s="591"/>
      <c r="P261" s="591"/>
      <c r="Q261" s="591"/>
      <c r="R261" s="54">
        <v>10</v>
      </c>
      <c r="S261" s="54" t="str">
        <f t="shared" si="22"/>
        <v>2</v>
      </c>
      <c r="T261" s="54">
        <v>1</v>
      </c>
      <c r="U261" s="4" t="str">
        <f t="shared" si="19"/>
        <v>10-2-1</v>
      </c>
    </row>
    <row r="262" spans="1:21" ht="22.9" customHeight="1" thickBot="1" x14ac:dyDescent="0.25">
      <c r="A262" s="69" t="str">
        <f t="shared" si="18"/>
        <v>10-2-2</v>
      </c>
      <c r="B262" s="596"/>
      <c r="C262" s="81"/>
      <c r="D262" s="81"/>
      <c r="E262" s="82">
        <f>1/COUNTA(H261:H264)</f>
        <v>0.5</v>
      </c>
      <c r="F262" s="82">
        <f>E260+E262</f>
        <v>1.5</v>
      </c>
      <c r="G262" s="76"/>
      <c r="H262" s="499" t="s">
        <v>173</v>
      </c>
      <c r="I262" s="36"/>
      <c r="J262" s="462">
        <f>IF(I262="Oui",E262,0)</f>
        <v>0</v>
      </c>
      <c r="K262" s="36"/>
      <c r="L262" s="462">
        <f>IF(K262="Oui",E262,0)</f>
        <v>0</v>
      </c>
      <c r="M262" s="36"/>
      <c r="N262" s="376">
        <f>IF(M262="Oui",E262,0)</f>
        <v>0</v>
      </c>
      <c r="O262" s="591"/>
      <c r="P262" s="591"/>
      <c r="Q262" s="591"/>
      <c r="R262" s="54">
        <v>10</v>
      </c>
      <c r="S262" s="54" t="str">
        <f>S261</f>
        <v>2</v>
      </c>
      <c r="T262" s="54">
        <v>2</v>
      </c>
      <c r="U262" s="4" t="str">
        <f t="shared" si="19"/>
        <v>10-2-2</v>
      </c>
    </row>
    <row r="263" spans="1:21" ht="15.75" hidden="1" customHeight="1" x14ac:dyDescent="0.2">
      <c r="A263" s="69" t="str">
        <f t="shared" si="18"/>
        <v>10--1</v>
      </c>
      <c r="B263" s="596"/>
      <c r="C263" s="81"/>
      <c r="D263" s="81"/>
      <c r="E263" s="82">
        <f>1/COUNTA(H261:H264)</f>
        <v>0.5</v>
      </c>
      <c r="F263" s="82">
        <f>E260+E263</f>
        <v>1.5</v>
      </c>
      <c r="G263" s="76"/>
      <c r="H263" s="507"/>
      <c r="I263" s="39"/>
      <c r="J263" s="464">
        <f>IF(I263="Oui",E263,0)</f>
        <v>0</v>
      </c>
      <c r="K263" s="39"/>
      <c r="L263" s="464">
        <f>IF(K263="Oui",E263,0)</f>
        <v>0</v>
      </c>
      <c r="M263" s="39"/>
      <c r="N263" s="376">
        <f>IF(M263="Oui",E263,0)</f>
        <v>0</v>
      </c>
      <c r="O263" s="591"/>
      <c r="P263" s="591"/>
      <c r="Q263" s="591"/>
      <c r="R263" s="54">
        <v>10</v>
      </c>
      <c r="S263" s="54" t="str">
        <f t="shared" si="22"/>
        <v/>
      </c>
      <c r="T263" s="54">
        <f>T258+1</f>
        <v>1</v>
      </c>
      <c r="U263" s="4" t="str">
        <f t="shared" si="19"/>
        <v>10--1</v>
      </c>
    </row>
    <row r="264" spans="1:21" ht="15.75" hidden="1" customHeight="1" thickBot="1" x14ac:dyDescent="0.25">
      <c r="A264" s="69" t="str">
        <f t="shared" si="18"/>
        <v>10--1</v>
      </c>
      <c r="B264" s="596"/>
      <c r="C264" s="81"/>
      <c r="D264" s="81"/>
      <c r="E264" s="82">
        <f>1/COUNTA(H261:H264)</f>
        <v>0.5</v>
      </c>
      <c r="F264" s="82">
        <f>E260+E264</f>
        <v>1.5</v>
      </c>
      <c r="G264" s="76"/>
      <c r="H264" s="508"/>
      <c r="I264" s="36"/>
      <c r="J264" s="462">
        <f>IF(I264="Oui",E264,0)</f>
        <v>0</v>
      </c>
      <c r="K264" s="36"/>
      <c r="L264" s="462">
        <f>IF(K264="Oui",E264,0)</f>
        <v>0</v>
      </c>
      <c r="M264" s="36"/>
      <c r="N264" s="376">
        <f>IF(M264="Oui",E264,0)</f>
        <v>0</v>
      </c>
      <c r="O264" s="591"/>
      <c r="P264" s="591"/>
      <c r="Q264" s="591"/>
      <c r="R264" s="54">
        <v>10</v>
      </c>
      <c r="S264" s="54" t="str">
        <f t="shared" si="22"/>
        <v/>
      </c>
      <c r="T264" s="54">
        <f>T259+1</f>
        <v>1</v>
      </c>
      <c r="U264" s="4" t="str">
        <f t="shared" si="19"/>
        <v>10--1</v>
      </c>
    </row>
    <row r="265" spans="1:21" ht="19.5" hidden="1" customHeight="1" thickBot="1" x14ac:dyDescent="0.25">
      <c r="A265" s="69" t="str">
        <f t="shared" si="18"/>
        <v>10--1</v>
      </c>
      <c r="B265" s="83"/>
      <c r="C265" s="81" t="s">
        <v>63</v>
      </c>
      <c r="D265" s="81" t="s">
        <v>69</v>
      </c>
      <c r="E265" s="82">
        <v>2</v>
      </c>
      <c r="F265" s="82"/>
      <c r="G265" s="76" t="s">
        <v>189</v>
      </c>
      <c r="H265" s="496" t="s">
        <v>188</v>
      </c>
      <c r="I265" s="221" t="str">
        <f>IF(I253&lt;3,IF(J266=0,H266&amp;CHAR(10),"")&amp;IF(J267=0,H267&amp;CHAR(10),"")&amp;IF(J268=0,H268&amp;CHAR(10),"")&amp;IF(J269=0,H269,""),"")</f>
        <v xml:space="preserve">- Communique, en face à face, de façon fluide et interagit en prenant de la distance par rapport à sa vie personnelle.
- Décrit ou raconte, en face à face, un événement pour justifier un choix dans le cadre de son parcours.
</v>
      </c>
      <c r="J265" s="441">
        <f>IF(SUM(J266:J269)&gt;0,E265+SUM(J266:J269),0)</f>
        <v>0</v>
      </c>
      <c r="K265" s="115" t="str">
        <f>IF(K253&lt;3,IF(L266=0,H266&amp;CHAR(10),"")&amp;IF(L267=0,H267&amp;CHAR(10),"")&amp;IF(L268=0,H268&amp;CHAR(10),"")&amp;IF(L269=0,H269,""),"")</f>
        <v xml:space="preserve">- Communique, en face à face, de façon fluide et interagit en prenant de la distance par rapport à sa vie personnelle.
- Décrit ou raconte, en face à face, un événement pour justifier un choix dans le cadre de son parcours.
</v>
      </c>
      <c r="L265" s="469">
        <f>IF(SUM(L266:L269)&gt;0,E265+SUM(L266:L269),0)</f>
        <v>0</v>
      </c>
      <c r="M265" s="117" t="str">
        <f>IF(M253&lt;3,IF(N266=0,H266&amp;CHAR(10),"")&amp;IF(N267=0,H267&amp;CHAR(10),"")&amp;IF(N268=0,H268&amp;CHAR(10),"")&amp;IF(N269=0,H269,""),"")</f>
        <v xml:space="preserve">- Communique, en face à face, de façon fluide et interagit en prenant de la distance par rapport à sa vie personnelle.
- Décrit ou raconte, en face à face, un événement pour justifier un choix dans le cadre de son parcours.
</v>
      </c>
      <c r="N265" s="376">
        <f>IF(SUM(N266:N269)&gt;0,E265+SUM(N266:N269),0)</f>
        <v>0</v>
      </c>
      <c r="O265" s="591"/>
      <c r="P265" s="591"/>
      <c r="Q265" s="591"/>
      <c r="R265" s="54">
        <v>10</v>
      </c>
      <c r="S265" s="54" t="str">
        <f t="shared" si="22"/>
        <v/>
      </c>
      <c r="T265" s="54">
        <f>T260+1</f>
        <v>1</v>
      </c>
      <c r="U265" s="4" t="str">
        <f t="shared" si="19"/>
        <v>10--1</v>
      </c>
    </row>
    <row r="266" spans="1:21" ht="33.6" customHeight="1" x14ac:dyDescent="0.2">
      <c r="A266" s="69" t="str">
        <f t="shared" si="18"/>
        <v>10-3-1</v>
      </c>
      <c r="B266" s="595" t="s">
        <v>188</v>
      </c>
      <c r="C266" s="81"/>
      <c r="D266" s="81"/>
      <c r="E266" s="82">
        <f>1/COUNTA(H266:H269)</f>
        <v>0.5</v>
      </c>
      <c r="F266" s="82">
        <f>E265+E266</f>
        <v>2.5</v>
      </c>
      <c r="G266" s="76"/>
      <c r="H266" s="491" t="s">
        <v>174</v>
      </c>
      <c r="I266" s="40"/>
      <c r="J266" s="460">
        <f>IF(I266="Oui",E266,0)</f>
        <v>0</v>
      </c>
      <c r="K266" s="40"/>
      <c r="L266" s="460">
        <f>IF(K266="Oui",E266,0)</f>
        <v>0</v>
      </c>
      <c r="M266" s="40"/>
      <c r="N266" s="376">
        <f>IF(M266="Oui",E266,0)</f>
        <v>0</v>
      </c>
      <c r="O266" s="591"/>
      <c r="P266" s="591"/>
      <c r="Q266" s="591"/>
      <c r="R266" s="54">
        <v>10</v>
      </c>
      <c r="S266" s="54" t="str">
        <f t="shared" si="22"/>
        <v>3</v>
      </c>
      <c r="T266" s="54">
        <v>1</v>
      </c>
      <c r="U266" s="4" t="str">
        <f t="shared" si="19"/>
        <v>10-3-1</v>
      </c>
    </row>
    <row r="267" spans="1:21" ht="33.6" customHeight="1" thickBot="1" x14ac:dyDescent="0.25">
      <c r="A267" s="69" t="str">
        <f t="shared" si="18"/>
        <v>10-3-2</v>
      </c>
      <c r="B267" s="596"/>
      <c r="C267" s="81"/>
      <c r="D267" s="81"/>
      <c r="E267" s="82">
        <f>1/COUNTA(H266:H269)</f>
        <v>0.5</v>
      </c>
      <c r="F267" s="82">
        <f>E265+E267</f>
        <v>2.5</v>
      </c>
      <c r="G267" s="76"/>
      <c r="H267" s="493" t="s">
        <v>585</v>
      </c>
      <c r="I267" s="36"/>
      <c r="J267" s="462">
        <f>IF(I267="Oui",E267,0)</f>
        <v>0</v>
      </c>
      <c r="K267" s="36"/>
      <c r="L267" s="462">
        <f>IF(K267="Oui",E267,0)</f>
        <v>0</v>
      </c>
      <c r="M267" s="36"/>
      <c r="N267" s="376">
        <f>IF(M267="Oui",E267,0)</f>
        <v>0</v>
      </c>
      <c r="O267" s="591"/>
      <c r="P267" s="591"/>
      <c r="Q267" s="591"/>
      <c r="R267" s="54">
        <v>10</v>
      </c>
      <c r="S267" s="54" t="str">
        <f>S266</f>
        <v>3</v>
      </c>
      <c r="T267" s="54">
        <v>2</v>
      </c>
      <c r="U267" s="4" t="str">
        <f t="shared" si="19"/>
        <v>10-3-2</v>
      </c>
    </row>
    <row r="268" spans="1:21" ht="15.75" hidden="1" customHeight="1" x14ac:dyDescent="0.2">
      <c r="A268" s="69" t="str">
        <f t="shared" si="18"/>
        <v>10--2</v>
      </c>
      <c r="B268" s="596"/>
      <c r="C268" s="81"/>
      <c r="D268" s="81"/>
      <c r="E268" s="82">
        <f>1/COUNTA(H266:H269)</f>
        <v>0.5</v>
      </c>
      <c r="F268" s="82">
        <f>E265+E268</f>
        <v>2.5</v>
      </c>
      <c r="G268" s="76"/>
      <c r="H268" s="494"/>
      <c r="I268" s="39"/>
      <c r="J268" s="464">
        <f>IF(I268="Oui",E268,0)</f>
        <v>0</v>
      </c>
      <c r="K268" s="39"/>
      <c r="L268" s="464">
        <f>IF(K268="Oui",E268,0)</f>
        <v>0</v>
      </c>
      <c r="M268" s="39"/>
      <c r="N268" s="376">
        <f>IF(M268="Oui",E268,0)</f>
        <v>0</v>
      </c>
      <c r="O268" s="591"/>
      <c r="P268" s="591"/>
      <c r="Q268" s="591"/>
      <c r="R268" s="54">
        <v>10</v>
      </c>
      <c r="S268" s="54" t="str">
        <f t="shared" si="22"/>
        <v/>
      </c>
      <c r="T268" s="54">
        <f>T263+1</f>
        <v>2</v>
      </c>
      <c r="U268" s="4" t="str">
        <f t="shared" si="19"/>
        <v>10--2</v>
      </c>
    </row>
    <row r="269" spans="1:21" ht="15.75" hidden="1" customHeight="1" thickBot="1" x14ac:dyDescent="0.25">
      <c r="A269" s="69" t="str">
        <f t="shared" si="18"/>
        <v>10--2</v>
      </c>
      <c r="B269" s="596"/>
      <c r="C269" s="81"/>
      <c r="D269" s="81"/>
      <c r="E269" s="82">
        <f>1/COUNTA(H266:H269)</f>
        <v>0.5</v>
      </c>
      <c r="F269" s="82">
        <f>E265+E269</f>
        <v>2.5</v>
      </c>
      <c r="G269" s="76"/>
      <c r="H269" s="495"/>
      <c r="I269" s="36"/>
      <c r="J269" s="462">
        <f>IF(I269="Oui",E269,0)</f>
        <v>0</v>
      </c>
      <c r="K269" s="36"/>
      <c r="L269" s="462">
        <f>IF(K269="Oui",E269,0)</f>
        <v>0</v>
      </c>
      <c r="M269" s="36"/>
      <c r="N269" s="376">
        <f>IF(M269="Oui",E269,0)</f>
        <v>0</v>
      </c>
      <c r="O269" s="591"/>
      <c r="P269" s="591"/>
      <c r="Q269" s="591"/>
      <c r="R269" s="54">
        <v>10</v>
      </c>
      <c r="S269" s="54" t="str">
        <f t="shared" si="22"/>
        <v/>
      </c>
      <c r="T269" s="54">
        <f>T264+1</f>
        <v>2</v>
      </c>
      <c r="U269" s="4" t="str">
        <f t="shared" si="19"/>
        <v>10--2</v>
      </c>
    </row>
    <row r="270" spans="1:21" ht="1.9" hidden="1" customHeight="1" thickBot="1" x14ac:dyDescent="0.25">
      <c r="A270" s="69" t="str">
        <f t="shared" si="18"/>
        <v>10--2</v>
      </c>
      <c r="B270" s="83"/>
      <c r="C270" s="81" t="s">
        <v>63</v>
      </c>
      <c r="D270" s="81" t="s">
        <v>72</v>
      </c>
      <c r="E270" s="82">
        <v>3</v>
      </c>
      <c r="F270" s="82"/>
      <c r="G270" s="76" t="s">
        <v>191</v>
      </c>
      <c r="H270" s="496" t="s">
        <v>190</v>
      </c>
      <c r="I270" s="221" t="str">
        <f>IF(AND(I253&gt;3,I253&lt;4),IF(J271=0,H271&amp;CHAR(10),"")&amp;IF(J272=0,H272&amp;CHAR(10),"")&amp;IF(J273=0,H273&amp;CHAR(10),"")&amp;IF(J274=0,H274),H271&amp;CHAR(10)&amp;H272&amp;CHAR(10)&amp;H273&amp;CHAR(10)&amp;H274)</f>
        <v xml:space="preserve">- Choisit les contenus de sa communication selon l’interlocuteur.
- Connaît et respecte les codes sociaux de la communication verbale et non verbale.
- Prend l’initiative de la parole à bon escient
</v>
      </c>
      <c r="J270" s="441">
        <f>IF(SUM(J271:J274)&gt;0,E270+SUM(J271:J274),0)</f>
        <v>0</v>
      </c>
      <c r="K270" s="115" t="str">
        <f>IF(AND(K253&gt;3,K253&lt;4),IF(L271=0,H271&amp;CHAR(10),"")&amp;IF(L272=0,H272&amp;CHAR(10),"")&amp;IF(L273=0,H273&amp;CHAR(10),"")&amp;IF(L274=0,H274),H271&amp;CHAR(10)&amp;H272&amp;CHAR(10)&amp;H273&amp;CHAR(10)&amp;H274)</f>
        <v xml:space="preserve">- Choisit les contenus de sa communication selon l’interlocuteur.
- Connaît et respecte les codes sociaux de la communication verbale et non verbale.
- Prend l’initiative de la parole à bon escient
</v>
      </c>
      <c r="L270" s="469">
        <f>IF(SUM(L271:L274)&gt;0,E270+SUM(L271:L274),0)</f>
        <v>0</v>
      </c>
      <c r="M270" s="117" t="str">
        <f>IF(AND(M253&gt;3,M253&lt;4),IF(N271=0,H271&amp;CHAR(10),"")&amp;IF(N272=0,H272&amp;CHAR(10),"")&amp;IF(N273=0,H273&amp;CHAR(10),"")&amp;IF(N274=0,H274),H271&amp;CHAR(10)&amp;H272&amp;CHAR(10)&amp;H273&amp;CHAR(10)&amp;H274)</f>
        <v xml:space="preserve">- Choisit les contenus de sa communication selon l’interlocuteur.
- Connaît et respecte les codes sociaux de la communication verbale et non verbale.
- Prend l’initiative de la parole à bon escient
</v>
      </c>
      <c r="N270" s="376">
        <f>IF(SUM(N271:N274)&gt;0,E270+SUM(N271:N274),0)</f>
        <v>0</v>
      </c>
      <c r="O270" s="591"/>
      <c r="P270" s="591"/>
      <c r="Q270" s="591"/>
      <c r="R270" s="54">
        <v>10</v>
      </c>
      <c r="S270" s="54" t="str">
        <f t="shared" si="22"/>
        <v/>
      </c>
      <c r="T270" s="54">
        <f>T265+1</f>
        <v>2</v>
      </c>
      <c r="U270" s="4" t="str">
        <f t="shared" si="19"/>
        <v>10--2</v>
      </c>
    </row>
    <row r="271" spans="1:21" ht="22.15" customHeight="1" x14ac:dyDescent="0.2">
      <c r="A271" s="69" t="str">
        <f t="shared" si="18"/>
        <v>10-4-1</v>
      </c>
      <c r="B271" s="595" t="s">
        <v>190</v>
      </c>
      <c r="C271" s="85"/>
      <c r="D271" s="85"/>
      <c r="E271" s="86">
        <f>1/COUNTA(H271:H274)</f>
        <v>0.33333333333333331</v>
      </c>
      <c r="F271" s="86">
        <f>E270+E271</f>
        <v>3.3333333333333335</v>
      </c>
      <c r="G271" s="87"/>
      <c r="H271" s="501" t="s">
        <v>175</v>
      </c>
      <c r="I271" s="40"/>
      <c r="J271" s="460">
        <f>IF(I271="Oui",E271,0)</f>
        <v>0</v>
      </c>
      <c r="K271" s="40"/>
      <c r="L271" s="460">
        <f>IF(K271="Oui",E271,0)</f>
        <v>0</v>
      </c>
      <c r="M271" s="40"/>
      <c r="N271" s="376">
        <f>IF(M271="Oui",E271,0)</f>
        <v>0</v>
      </c>
      <c r="O271" s="591"/>
      <c r="P271" s="591"/>
      <c r="Q271" s="591"/>
      <c r="R271" s="54">
        <v>10</v>
      </c>
      <c r="S271" s="54" t="str">
        <f t="shared" si="22"/>
        <v>4</v>
      </c>
      <c r="T271" s="54">
        <v>1</v>
      </c>
      <c r="U271" s="4" t="str">
        <f t="shared" si="19"/>
        <v>10-4-1</v>
      </c>
    </row>
    <row r="272" spans="1:21" ht="25.15" customHeight="1" x14ac:dyDescent="0.2">
      <c r="A272" s="69" t="str">
        <f t="shared" si="18"/>
        <v>10-4-2</v>
      </c>
      <c r="B272" s="602"/>
      <c r="C272" s="81"/>
      <c r="D272" s="81"/>
      <c r="E272" s="82">
        <f>1/COUNTA(H271:H274)</f>
        <v>0.33333333333333331</v>
      </c>
      <c r="F272" s="82">
        <f>E270+E272</f>
        <v>3.3333333333333335</v>
      </c>
      <c r="G272" s="76"/>
      <c r="H272" s="502" t="s">
        <v>176</v>
      </c>
      <c r="I272" s="35"/>
      <c r="J272" s="461">
        <f>IF(I272="Oui",E272,0)</f>
        <v>0</v>
      </c>
      <c r="K272" s="35"/>
      <c r="L272" s="461">
        <f>IF(K272="Oui",E272,0)</f>
        <v>0</v>
      </c>
      <c r="M272" s="35"/>
      <c r="N272" s="376">
        <f>IF(M272="Oui",E272,0)</f>
        <v>0</v>
      </c>
      <c r="O272" s="591"/>
      <c r="P272" s="591"/>
      <c r="Q272" s="591"/>
      <c r="R272" s="54">
        <v>10</v>
      </c>
      <c r="S272" s="54" t="str">
        <f>S271</f>
        <v>4</v>
      </c>
      <c r="T272" s="54">
        <v>2</v>
      </c>
      <c r="U272" s="4" t="str">
        <f t="shared" si="19"/>
        <v>10-4-2</v>
      </c>
    </row>
    <row r="273" spans="1:21" ht="26.45" customHeight="1" thickBot="1" x14ac:dyDescent="0.25">
      <c r="A273" s="69" t="str">
        <f t="shared" si="18"/>
        <v>10-4-3</v>
      </c>
      <c r="B273" s="599"/>
      <c r="C273" s="81"/>
      <c r="D273" s="81"/>
      <c r="E273" s="82">
        <f>1/COUNTA(H271:H274)</f>
        <v>0.33333333333333331</v>
      </c>
      <c r="F273" s="82">
        <f>E270+E273</f>
        <v>3.3333333333333335</v>
      </c>
      <c r="G273" s="76"/>
      <c r="H273" s="503" t="s">
        <v>183</v>
      </c>
      <c r="I273" s="36"/>
      <c r="J273" s="462">
        <f>IF(I273="Oui",E273,0)</f>
        <v>0</v>
      </c>
      <c r="K273" s="36"/>
      <c r="L273" s="462">
        <f>IF(K273="Oui",E273,0)</f>
        <v>0</v>
      </c>
      <c r="M273" s="36"/>
      <c r="N273" s="376">
        <f>IF(M273="Oui",E273,0)</f>
        <v>0</v>
      </c>
      <c r="O273" s="591"/>
      <c r="P273" s="591"/>
      <c r="Q273" s="591"/>
      <c r="R273" s="54">
        <v>10</v>
      </c>
      <c r="S273" s="54" t="str">
        <f>S272</f>
        <v>4</v>
      </c>
      <c r="T273" s="54">
        <v>3</v>
      </c>
      <c r="U273" s="4" t="str">
        <f t="shared" si="19"/>
        <v>10-4-3</v>
      </c>
    </row>
    <row r="274" spans="1:21" ht="14.45" hidden="1" customHeight="1" thickBot="1" x14ac:dyDescent="0.25">
      <c r="A274" s="69" t="str">
        <f t="shared" si="18"/>
        <v>--</v>
      </c>
      <c r="B274" s="81"/>
      <c r="C274" s="81"/>
      <c r="D274" s="81"/>
      <c r="E274" s="82">
        <f>1/COUNTA(H271:H274)</f>
        <v>0.33333333333333331</v>
      </c>
      <c r="F274" s="82">
        <f>E270+E274</f>
        <v>3.3333333333333335</v>
      </c>
      <c r="G274" s="76"/>
      <c r="H274" s="474"/>
      <c r="I274" s="483"/>
      <c r="J274" s="363">
        <f>IF(I274="Oui",E274,0)</f>
        <v>0</v>
      </c>
      <c r="K274" s="84"/>
      <c r="L274" s="363">
        <f>IF(K274="Oui",E274,0)</f>
        <v>0</v>
      </c>
      <c r="M274" s="84"/>
      <c r="N274" s="376">
        <f>IF(M274="Oui",E274,0)</f>
        <v>0</v>
      </c>
      <c r="O274" s="146"/>
      <c r="P274" s="146"/>
      <c r="Q274" s="146"/>
      <c r="U274" s="4" t="str">
        <f t="shared" si="19"/>
        <v>--</v>
      </c>
    </row>
    <row r="275" spans="1:21" ht="39" thickBot="1" x14ac:dyDescent="0.25">
      <c r="A275" s="69" t="str">
        <f t="shared" ref="A275:A326" si="23">R275&amp;"-"&amp;S275&amp;"-"&amp;T275</f>
        <v>--</v>
      </c>
      <c r="B275" s="485"/>
      <c r="C275" s="485"/>
      <c r="D275" s="485"/>
      <c r="E275" s="486"/>
      <c r="F275" s="486"/>
      <c r="G275" s="485"/>
      <c r="H275" s="487"/>
      <c r="I275" s="173" t="s">
        <v>384</v>
      </c>
      <c r="J275" s="364"/>
      <c r="K275" s="174" t="s">
        <v>403</v>
      </c>
      <c r="M275" s="175" t="s">
        <v>404</v>
      </c>
      <c r="O275" s="146"/>
      <c r="P275" s="146"/>
      <c r="Q275" s="146"/>
      <c r="U275" s="4" t="str">
        <f t="shared" si="19"/>
        <v>--</v>
      </c>
    </row>
    <row r="276" spans="1:21" ht="150" customHeight="1" thickBot="1" x14ac:dyDescent="0.25">
      <c r="A276" s="69" t="str">
        <f t="shared" si="23"/>
        <v>--</v>
      </c>
      <c r="H276" s="283"/>
      <c r="I276" s="275"/>
      <c r="J276" s="364"/>
      <c r="K276" s="275"/>
      <c r="M276" s="275"/>
      <c r="O276" s="146"/>
      <c r="P276" s="146"/>
      <c r="Q276" s="146"/>
      <c r="U276" s="4" t="str">
        <f t="shared" si="19"/>
        <v>--</v>
      </c>
    </row>
    <row r="277" spans="1:21" ht="15" x14ac:dyDescent="0.2">
      <c r="A277" s="69" t="str">
        <f t="shared" si="23"/>
        <v>--</v>
      </c>
      <c r="H277" s="283"/>
      <c r="J277" s="364"/>
      <c r="O277" s="146"/>
      <c r="P277" s="146"/>
      <c r="Q277" s="146"/>
      <c r="U277" s="4" t="str">
        <f t="shared" si="19"/>
        <v>--</v>
      </c>
    </row>
    <row r="278" spans="1:21" ht="15.75" thickBot="1" x14ac:dyDescent="0.25">
      <c r="A278" s="69" t="str">
        <f t="shared" si="23"/>
        <v>--</v>
      </c>
      <c r="H278" s="283"/>
      <c r="J278" s="364"/>
      <c r="O278" s="146"/>
      <c r="P278" s="146"/>
      <c r="Q278" s="146"/>
      <c r="U278" s="4" t="str">
        <f t="shared" ref="U278:U326" si="24">R278&amp;"-"&amp;S278&amp;"-"&amp;T278</f>
        <v>--</v>
      </c>
    </row>
    <row r="279" spans="1:21" ht="79.150000000000006" customHeight="1" thickBot="1" x14ac:dyDescent="0.25">
      <c r="A279" s="69" t="str">
        <f t="shared" si="23"/>
        <v>--</v>
      </c>
      <c r="B279" s="565" t="s">
        <v>831</v>
      </c>
      <c r="C279" s="159"/>
      <c r="D279" s="159"/>
      <c r="E279" s="160"/>
      <c r="F279" s="160"/>
      <c r="G279" s="159"/>
      <c r="H279" s="518" t="s">
        <v>315</v>
      </c>
      <c r="I279" s="95">
        <f>MAX(J281,J289,J294,J299)</f>
        <v>0</v>
      </c>
      <c r="J279" s="370"/>
      <c r="K279" s="95">
        <f>MAX(L281,L294,L289,L299)</f>
        <v>0</v>
      </c>
      <c r="L279" s="123"/>
      <c r="M279" s="95">
        <f>MAX(N285,N289,N294,N299)</f>
        <v>0</v>
      </c>
      <c r="N279" s="144"/>
      <c r="O279" s="146"/>
      <c r="P279" s="146"/>
      <c r="Q279" s="146"/>
      <c r="U279" s="4" t="str">
        <f t="shared" si="24"/>
        <v>--</v>
      </c>
    </row>
    <row r="280" spans="1:21" s="69" customFormat="1" ht="17.25" hidden="1" customHeight="1" thickBot="1" x14ac:dyDescent="0.25">
      <c r="A280" s="69" t="str">
        <f t="shared" si="23"/>
        <v>--</v>
      </c>
      <c r="B280" s="73"/>
      <c r="C280" s="74"/>
      <c r="D280" s="74"/>
      <c r="E280" s="75"/>
      <c r="F280" s="75"/>
      <c r="G280" s="76"/>
      <c r="H280" s="519" t="s">
        <v>316</v>
      </c>
      <c r="I280" s="124" t="str">
        <f>IF(J299=4,$H$299,IF(J294=3,$H$294,IF(J289=2,$H$289,IF(J281=1,$H$281,""))))</f>
        <v/>
      </c>
      <c r="J280" s="270" t="str">
        <f>IF(AND(I279&gt;3,I279&lt;4),IF(J300&lt;&gt;0,H300&amp;CHAR(10),"")&amp;IF(J301&lt;&gt;0,H301&amp;CHAR(10),"")&amp;IF(J302&lt;&gt;0,H302&amp;CHAR(10),"")&amp;IF(J303&lt;&gt;0,H303,""),IF(AND(I279&gt;2,I279&lt;3),IF(J295&lt;&gt;0,H295&amp;CHAR(10),"")&amp;IF(J296&lt;&gt;0,H296&amp;CHAR(10),"")&amp;IF(J297&lt;&gt;0,H297&amp;CHAR(10),"")&amp;IF(J298&lt;&gt;0,H298,""),IF(AND(I279&gt;1,I279&lt;2),IF(J290&lt;&gt;0,H290&amp;CHAR(10),"")&amp;IF(J291&lt;&gt;0,H291&amp;CHAR(10),"")&amp;IF(J292&lt;&gt;0,H292&amp;CHAR(10),"")&amp;IF(J293&lt;&gt;0,H293,""),IF(AND(I279&gt;0,I279&lt;1),IF(J285&lt;&gt;0,H285&amp;CHAR(10),"")&amp;IF(J286&lt;&gt;0,H286&amp;CHAR(10),"")&amp;IF(J287&lt;&gt;0,H287&amp;CHAR(10),"")&amp;IF(J288&lt;&gt;0,H288,""),""))))</f>
        <v/>
      </c>
      <c r="K280" s="124" t="str">
        <f>IF(L299=4,$H$299,IF(L294=3,$H$294,IF(L289=2,$H$289,IF(L281=1,$H$281,""))))</f>
        <v/>
      </c>
      <c r="L280" s="270" t="str">
        <f>IF(AND(K279&gt;3,K279&lt;4),IF(L300&lt;&gt;0,H300&amp;CHAR(10),"")&amp;IF(L301&lt;&gt;0,H301&amp;CHAR(10),"")&amp;IF(L302&lt;&gt;0,H302&amp;CHAR(10),"")&amp;IF(L303&lt;&gt;0,H303,""),IF(AND(K279&gt;2,K279&lt;3),IF(L295&lt;&gt;0,H295&amp;CHAR(10),"")&amp;IF(L296&lt;&gt;0,H296&amp;CHAR(10),"")&amp;IF(L297&lt;&gt;0,H297&amp;CHAR(10),"")&amp;IF(L298&lt;&gt;0,H298,""),IF(AND(K279&gt;1,K279&lt;2),IF(L290&lt;&gt;0,H290&amp;CHAR(10),"")&amp;IF(L291&lt;&gt;0,H291&amp;CHAR(10),"")&amp;IF(L292&lt;&gt;0,H292&amp;CHAR(10),"")&amp;IF(L293&lt;&gt;0,H293,""),IF(AND(K279&gt;0,K279&lt;1),IF(L285&lt;&gt;0,H285&amp;CHAR(10),"")&amp;IF(L286&lt;&gt;0,H286&amp;CHAR(10),"")&amp;IF(L287&lt;&gt;0,H287&amp;CHAR(10),"")&amp;IF(L288&lt;&gt;0,H288,""),""))))</f>
        <v/>
      </c>
      <c r="M280" s="124" t="str">
        <f>IF(N299=4,$H$299,IF(N294=3,$H$294,IF(N289=2,$H$289,IF(N281=1,$H$281,""))))</f>
        <v/>
      </c>
      <c r="N280" s="77" t="str">
        <f>IF(AND(M279&gt;3,M279&lt;4),IF(N300&lt;&gt;0,H300&amp;CHAR(10),"")&amp;IF(N301&lt;&gt;0,H301&amp;CHAR(10),"")&amp;IF(N302&lt;&gt;0,H302&amp;CHAR(10),"")&amp;IF(N303&lt;&gt;0,H303,""),IF(AND(M279&gt;2,M279&lt;3),IF(N295&lt;&gt;0,H295&amp;CHAR(10),"")&amp;IF(N296&lt;&gt;0,H296&amp;CHAR(10),"")&amp;IF(N297&lt;&gt;0,H297&amp;CHAR(10),"")&amp;IF(N298&lt;&gt;0,H298,""),IF(AND(M279&gt;1,M279&lt;2),IF(N290&lt;&gt;0,H290&amp;CHAR(10),"")&amp;IF(N291&lt;&gt;0,H291&amp;CHAR(10),"")&amp;IF(N292&lt;&gt;0,H292&amp;CHAR(10),"")&amp;IF(N293&lt;&gt;0,H293,""),IF(AND(M279&gt;0,M279&lt;1),IF(N285&lt;&gt;0,H285&amp;CHAR(10),"")&amp;IF(N286&lt;&gt;0,H286&amp;CHAR(10),"")&amp;IF(N287&lt;&gt;0,H287&amp;CHAR(10),"")&amp;IF(N288&lt;&gt;0,H288,""),""))))</f>
        <v/>
      </c>
      <c r="O280" s="269"/>
      <c r="P280" s="269"/>
      <c r="Q280" s="269"/>
      <c r="U280" s="4" t="str">
        <f t="shared" si="24"/>
        <v>--</v>
      </c>
    </row>
    <row r="281" spans="1:21" ht="270.75" hidden="1" thickBot="1" x14ac:dyDescent="0.25">
      <c r="A281" s="69" t="str">
        <f t="shared" si="23"/>
        <v>--</v>
      </c>
      <c r="B281" s="80"/>
      <c r="C281" s="81" t="s">
        <v>63</v>
      </c>
      <c r="D281" s="81" t="s">
        <v>64</v>
      </c>
      <c r="E281" s="82">
        <v>0</v>
      </c>
      <c r="F281" s="82"/>
      <c r="G281" s="76" t="s">
        <v>193</v>
      </c>
      <c r="H281" s="520" t="s">
        <v>192</v>
      </c>
      <c r="I281" s="125" t="str">
        <f>IF(I279&lt;1,IF(J285=0,H285&amp;CHAR(10),"")&amp;IF(J286=0,H286&amp;CHAR(10),"")&amp;IF(J287=0,H287&amp;CHAR(10),"")&amp;IF(J288=0,H288,""),"")</f>
        <v xml:space="preserve">- Comprend et produit des éléments liés à la situation d’énonciation (qui, à qui, quand, quoi).
- Peut avoir  besoin de modèles pour produire un texte d'une quinzaine de mots.
- Produit des formes recevables dans le cadre d’interactions bienveillantes et récurrentes (conseiller mission locale,formateur).
</v>
      </c>
      <c r="J281" s="371">
        <f>IF(SUM(J285:J288)&gt;0,E281+SUM(J285:J288),0)</f>
        <v>0</v>
      </c>
      <c r="K281" s="126" t="str">
        <f>IF(K279&lt;1,IF(L285=0,H285&amp;CHAR(10),"")&amp;IF(L286=0,H286&amp;CHAR(10),"")&amp;IF(L287=0,H287&amp;CHAR(10),"")&amp;IF(L288=0,H288,""),"")</f>
        <v xml:space="preserve">- Comprend et produit des éléments liés à la situation d’énonciation (qui, à qui, quand, quoi).
- Peut avoir  besoin de modèles pour produire un texte d'une quinzaine de mots.
- Produit des formes recevables dans le cadre d’interactions bienveillantes et récurrentes (conseiller mission locale,formateur).
</v>
      </c>
      <c r="L281" s="371">
        <f>IF(SUM(L285:L288)&gt;0,E281+SUM(L285:L288),0)</f>
        <v>0</v>
      </c>
      <c r="M281" s="126" t="str">
        <f>IF(M279&lt;1,IF(N285=0,H285&amp;CHAR(10),"")&amp;IF(N286=0,H286&amp;CHAR(10),"")&amp;IF(N287=0,H287&amp;CHAR(10),"")&amp;IF(N288=0,H288,""),"")</f>
        <v xml:space="preserve">- Comprend et produit des éléments liés à la situation d’énonciation (qui, à qui, quand, quoi).
- Peut avoir  besoin de modèles pour produire un texte d'une quinzaine de mots.
- Produit des formes recevables dans le cadre d’interactions bienveillantes et récurrentes (conseiller mission locale,formateur).
</v>
      </c>
      <c r="N281" s="376">
        <f>IF(SUM(N285:N288)&gt;0,E281+SUM(N285:N288),0)</f>
        <v>0</v>
      </c>
      <c r="O281" s="151"/>
      <c r="P281" s="152"/>
      <c r="Q281" s="153"/>
      <c r="U281" s="4" t="str">
        <f t="shared" si="24"/>
        <v>--</v>
      </c>
    </row>
    <row r="282" spans="1:21" ht="26.25" hidden="1" customHeight="1" thickBot="1" x14ac:dyDescent="0.25">
      <c r="A282" s="69" t="str">
        <f t="shared" si="23"/>
        <v>--</v>
      </c>
      <c r="B282" s="80"/>
      <c r="C282" s="81"/>
      <c r="D282" s="81"/>
      <c r="E282" s="82"/>
      <c r="F282" s="82"/>
      <c r="G282" s="76"/>
      <c r="H282" s="520"/>
      <c r="I282" s="133"/>
      <c r="J282" s="371"/>
      <c r="K282" s="134"/>
      <c r="L282" s="371"/>
      <c r="M282" s="134"/>
      <c r="N282" s="376"/>
      <c r="O282" s="151"/>
      <c r="P282" s="152"/>
      <c r="Q282" s="153"/>
      <c r="U282" s="4" t="str">
        <f t="shared" si="24"/>
        <v>--</v>
      </c>
    </row>
    <row r="283" spans="1:21" s="140" customFormat="1" ht="18" hidden="1" customHeight="1" thickBot="1" x14ac:dyDescent="0.25">
      <c r="A283" s="69" t="str">
        <f t="shared" si="23"/>
        <v>--</v>
      </c>
      <c r="B283" s="135"/>
      <c r="C283" s="136"/>
      <c r="D283" s="136"/>
      <c r="E283" s="137"/>
      <c r="F283" s="137"/>
      <c r="G283" s="138"/>
      <c r="H283" s="520"/>
      <c r="I283" s="139"/>
      <c r="J283" s="371"/>
      <c r="K283" s="139"/>
      <c r="L283" s="371"/>
      <c r="M283" s="139"/>
      <c r="N283" s="376"/>
      <c r="O283" s="151"/>
      <c r="P283" s="152"/>
      <c r="Q283" s="153"/>
      <c r="U283" s="4" t="str">
        <f t="shared" si="24"/>
        <v>--</v>
      </c>
    </row>
    <row r="284" spans="1:21" ht="24" hidden="1" customHeight="1" thickBot="1" x14ac:dyDescent="0.25">
      <c r="A284" s="69" t="str">
        <f t="shared" si="23"/>
        <v>--</v>
      </c>
      <c r="B284" s="127"/>
      <c r="C284" s="128"/>
      <c r="D284" s="128"/>
      <c r="E284" s="129"/>
      <c r="F284" s="129"/>
      <c r="G284" s="130"/>
      <c r="H284" s="521"/>
      <c r="I284" s="131"/>
      <c r="J284" s="372"/>
      <c r="K284" s="132"/>
      <c r="L284" s="372"/>
      <c r="M284" s="132"/>
      <c r="N284" s="376"/>
      <c r="O284" s="167"/>
      <c r="P284" s="178"/>
      <c r="Q284" s="179"/>
      <c r="U284" s="4" t="str">
        <f t="shared" si="24"/>
        <v>--</v>
      </c>
    </row>
    <row r="285" spans="1:21" ht="17.25" customHeight="1" x14ac:dyDescent="0.2">
      <c r="A285" s="69" t="str">
        <f t="shared" si="23"/>
        <v>11-1-1</v>
      </c>
      <c r="B285" s="598" t="s">
        <v>192</v>
      </c>
      <c r="C285" s="81"/>
      <c r="D285" s="81"/>
      <c r="E285" s="82">
        <f>1/COUNTA(H285:H288)</f>
        <v>0.33333333333333331</v>
      </c>
      <c r="F285" s="82">
        <f>E281+E285</f>
        <v>0.33333333333333331</v>
      </c>
      <c r="G285" s="76"/>
      <c r="H285" s="507" t="s">
        <v>177</v>
      </c>
      <c r="I285" s="39"/>
      <c r="J285" s="464">
        <f>IF(I285="Oui",E285,0)</f>
        <v>0</v>
      </c>
      <c r="K285" s="39"/>
      <c r="L285" s="464">
        <f>IF(K285="Oui",E285,0)</f>
        <v>0</v>
      </c>
      <c r="M285" s="39"/>
      <c r="N285" s="376">
        <f>IF(M285="Oui",E285,0)</f>
        <v>0</v>
      </c>
      <c r="O285" s="591"/>
      <c r="P285" s="591"/>
      <c r="Q285" s="591"/>
      <c r="R285" s="54">
        <v>11</v>
      </c>
      <c r="S285" s="54" t="str">
        <f t="shared" ref="S285:S300" si="25">MID(B285,8,1)</f>
        <v>1</v>
      </c>
      <c r="T285" s="54">
        <v>1</v>
      </c>
      <c r="U285" s="4" t="str">
        <f>R285&amp;"-"&amp;S285&amp;"-"&amp;T285</f>
        <v>11-1-1</v>
      </c>
    </row>
    <row r="286" spans="1:21" ht="20.45" customHeight="1" x14ac:dyDescent="0.2">
      <c r="A286" s="69" t="str">
        <f t="shared" si="23"/>
        <v>11-1-2</v>
      </c>
      <c r="B286" s="594"/>
      <c r="C286" s="81"/>
      <c r="D286" s="81"/>
      <c r="E286" s="82">
        <f>1/COUNTA(H285:H288)</f>
        <v>0.33333333333333331</v>
      </c>
      <c r="F286" s="82">
        <f>E281+E286</f>
        <v>0.33333333333333331</v>
      </c>
      <c r="G286" s="76"/>
      <c r="H286" s="505" t="s">
        <v>0</v>
      </c>
      <c r="I286" s="35"/>
      <c r="J286" s="461">
        <f>IF(I286="Oui",E286,0)</f>
        <v>0</v>
      </c>
      <c r="K286" s="35"/>
      <c r="L286" s="461">
        <f>IF(K286="Oui",E286,0)</f>
        <v>0</v>
      </c>
      <c r="M286" s="35"/>
      <c r="N286" s="376">
        <f>IF(M286="Oui",E286,0)</f>
        <v>0</v>
      </c>
      <c r="O286" s="591"/>
      <c r="P286" s="592"/>
      <c r="Q286" s="592"/>
      <c r="R286" s="54">
        <v>11</v>
      </c>
      <c r="S286" s="54" t="str">
        <f>S285</f>
        <v>1</v>
      </c>
      <c r="T286" s="54">
        <v>2</v>
      </c>
      <c r="U286" s="4" t="str">
        <f>R286&amp;"-"&amp;S286&amp;"-"&amp;T286</f>
        <v>11-1-2</v>
      </c>
    </row>
    <row r="287" spans="1:21" ht="31.9" customHeight="1" thickBot="1" x14ac:dyDescent="0.25">
      <c r="A287" s="69" t="str">
        <f t="shared" si="23"/>
        <v>11-1-3</v>
      </c>
      <c r="B287" s="594"/>
      <c r="C287" s="81"/>
      <c r="D287" s="81"/>
      <c r="E287" s="82">
        <f>1/COUNTA(H285:H288)</f>
        <v>0.33333333333333331</v>
      </c>
      <c r="F287" s="82">
        <f>E281+E287</f>
        <v>0.33333333333333331</v>
      </c>
      <c r="G287" s="76"/>
      <c r="H287" s="499" t="s">
        <v>1</v>
      </c>
      <c r="I287" s="36"/>
      <c r="J287" s="462">
        <f>IF(I287="Oui",E287,0)</f>
        <v>0</v>
      </c>
      <c r="K287" s="36"/>
      <c r="L287" s="462">
        <f>IF(K287="Oui",E287,0)</f>
        <v>0</v>
      </c>
      <c r="M287" s="36"/>
      <c r="N287" s="376">
        <f>IF(M287="Oui",E287,0)</f>
        <v>0</v>
      </c>
      <c r="O287" s="591"/>
      <c r="P287" s="592"/>
      <c r="Q287" s="592"/>
      <c r="R287" s="54">
        <v>11</v>
      </c>
      <c r="S287" s="54" t="str">
        <f>S286</f>
        <v>1</v>
      </c>
      <c r="T287" s="54">
        <v>3</v>
      </c>
      <c r="U287" s="4" t="str">
        <f>R287&amp;"-"&amp;S287&amp;"-"&amp;T287</f>
        <v>11-1-3</v>
      </c>
    </row>
    <row r="288" spans="1:21" ht="15.75" hidden="1" customHeight="1" thickBot="1" x14ac:dyDescent="0.25">
      <c r="A288" s="69" t="str">
        <f t="shared" si="23"/>
        <v>11--4</v>
      </c>
      <c r="B288" s="594"/>
      <c r="C288" s="81"/>
      <c r="D288" s="81"/>
      <c r="E288" s="82">
        <f>1/COUNTA(H285:H288)</f>
        <v>0.33333333333333331</v>
      </c>
      <c r="F288" s="82">
        <f>E281+E288</f>
        <v>0.33333333333333331</v>
      </c>
      <c r="G288" s="76"/>
      <c r="H288" s="506"/>
      <c r="I288" s="41"/>
      <c r="J288" s="463">
        <f>IF(I288="Oui",E288,0)</f>
        <v>0</v>
      </c>
      <c r="K288" s="41"/>
      <c r="L288" s="463">
        <f>IF(K288="Oui",E288,0)</f>
        <v>0</v>
      </c>
      <c r="M288" s="41"/>
      <c r="N288" s="376">
        <f>IF(M288="Oui",E288,0)</f>
        <v>0</v>
      </c>
      <c r="O288" s="591"/>
      <c r="P288" s="592"/>
      <c r="Q288" s="592"/>
      <c r="R288" s="54">
        <v>11</v>
      </c>
      <c r="S288" s="54" t="str">
        <f t="shared" si="25"/>
        <v/>
      </c>
      <c r="T288" s="54">
        <f t="shared" ref="T288:T299" si="26">T287+1</f>
        <v>4</v>
      </c>
      <c r="U288" s="4" t="str">
        <f t="shared" si="24"/>
        <v>11--4</v>
      </c>
    </row>
    <row r="289" spans="1:21" ht="16.5" hidden="1" customHeight="1" thickBot="1" x14ac:dyDescent="0.25">
      <c r="A289" s="69" t="str">
        <f t="shared" si="23"/>
        <v>11--5</v>
      </c>
      <c r="B289" s="83"/>
      <c r="C289" s="81" t="s">
        <v>63</v>
      </c>
      <c r="D289" s="81" t="s">
        <v>67</v>
      </c>
      <c r="E289" s="82">
        <v>1</v>
      </c>
      <c r="F289" s="82"/>
      <c r="G289" s="76" t="s">
        <v>195</v>
      </c>
      <c r="H289" s="496" t="s">
        <v>194</v>
      </c>
      <c r="I289" s="221" t="str">
        <f>IF(I279&lt;2,IF(J290=0,H290&amp;CHAR(10),"")&amp;IF(J291=0,H291&amp;CHAR(10),"")&amp;IF(J292=0,H292&amp;CHAR(10),"")&amp;IF(J293=0,H293,""),"")</f>
        <v xml:space="preserve">- Comprend des textes informatifs sur des sujets liés à son projet et son parcours
- Produit des listes, des demandes d’information, des mots d’excuse. 
- Mobilise l'inférence pour trouver du sens dans des textes variés.
</v>
      </c>
      <c r="J289" s="441">
        <f>IF(SUM(J290:J293)&gt;0,E289+SUM(J290:J293),0)</f>
        <v>0</v>
      </c>
      <c r="K289" s="115" t="str">
        <f>IF(K279&lt;2,IF(L290=0,H290&amp;CHAR(10),"")&amp;IF(L291=0,H291&amp;CHAR(10),"")&amp;IF(L292=0,H292&amp;CHAR(10),"")&amp;IF(L293=0,H293,""),"")</f>
        <v xml:space="preserve">- Comprend des textes informatifs sur des sujets liés à son projet et son parcours
- Produit des listes, des demandes d’information, des mots d’excuse. 
- Mobilise l'inférence pour trouver du sens dans des textes variés.
</v>
      </c>
      <c r="L289" s="441">
        <f>IF(SUM(L290:L293)&gt;0,E289+SUM(L290:L293),0)</f>
        <v>0</v>
      </c>
      <c r="M289" s="116" t="str">
        <f>IF(M279&lt;2,IF(N290=0,H290&amp;CHAR(10),"")&amp;IF(N291=0,H291&amp;CHAR(10),"")&amp;IF(N292=0,H292&amp;CHAR(10),"")&amp;IF(N293=0,H293,""),"")</f>
        <v xml:space="preserve">- Comprend des textes informatifs sur des sujets liés à son projet et son parcours
- Produit des listes, des demandes d’information, des mots d’excuse. 
- Mobilise l'inférence pour trouver du sens dans des textes variés.
</v>
      </c>
      <c r="N289" s="376">
        <f>IF(SUM(N290:N293)&gt;0,E289+SUM(N290:N293),0)</f>
        <v>0</v>
      </c>
      <c r="O289" s="591"/>
      <c r="P289" s="592"/>
      <c r="Q289" s="592"/>
      <c r="R289" s="54">
        <v>11</v>
      </c>
      <c r="S289" s="54" t="str">
        <f t="shared" si="25"/>
        <v/>
      </c>
      <c r="T289" s="54">
        <f t="shared" si="26"/>
        <v>5</v>
      </c>
      <c r="U289" s="4" t="str">
        <f t="shared" si="24"/>
        <v>11--5</v>
      </c>
    </row>
    <row r="290" spans="1:21" ht="21.6" customHeight="1" x14ac:dyDescent="0.2">
      <c r="A290" s="69" t="str">
        <f t="shared" si="23"/>
        <v>11-2-1</v>
      </c>
      <c r="B290" s="595" t="s">
        <v>194</v>
      </c>
      <c r="C290" s="81"/>
      <c r="D290" s="81"/>
      <c r="E290" s="82">
        <f>1/COUNTA(H290:H293)</f>
        <v>0.33333333333333331</v>
      </c>
      <c r="F290" s="82">
        <f>E289+E290</f>
        <v>1.3333333333333333</v>
      </c>
      <c r="G290" s="76"/>
      <c r="H290" s="396" t="s">
        <v>551</v>
      </c>
      <c r="I290" s="40"/>
      <c r="J290" s="460">
        <f>IF(I290="Oui",E290,0)</f>
        <v>0</v>
      </c>
      <c r="K290" s="40"/>
      <c r="L290" s="460">
        <f>IF(K290="Oui",E290,0)</f>
        <v>0</v>
      </c>
      <c r="M290" s="40"/>
      <c r="N290" s="376">
        <f>IF(M290="Oui",E290,0)</f>
        <v>0</v>
      </c>
      <c r="O290" s="591"/>
      <c r="P290" s="592"/>
      <c r="Q290" s="592"/>
      <c r="R290" s="54">
        <v>11</v>
      </c>
      <c r="S290" s="54" t="str">
        <f t="shared" si="25"/>
        <v>2</v>
      </c>
      <c r="T290" s="54">
        <v>1</v>
      </c>
      <c r="U290" s="4" t="str">
        <f>R290&amp;"-"&amp;S290&amp;"-"&amp;T290</f>
        <v>11-2-1</v>
      </c>
    </row>
    <row r="291" spans="1:21" ht="21" customHeight="1" x14ac:dyDescent="0.2">
      <c r="A291" s="69" t="str">
        <f t="shared" si="23"/>
        <v>11-2-2</v>
      </c>
      <c r="B291" s="596"/>
      <c r="C291" s="81"/>
      <c r="D291" s="81"/>
      <c r="E291" s="82">
        <f>1/COUNTA(H290:H293)</f>
        <v>0.33333333333333331</v>
      </c>
      <c r="F291" s="82">
        <f>E289+E291</f>
        <v>1.3333333333333333</v>
      </c>
      <c r="G291" s="76"/>
      <c r="H291" s="505" t="s">
        <v>11</v>
      </c>
      <c r="I291" s="35"/>
      <c r="J291" s="461">
        <f>IF(I291="Oui",E291,0)</f>
        <v>0</v>
      </c>
      <c r="K291" s="35"/>
      <c r="L291" s="461">
        <f>IF(K291="Oui",E291,0)</f>
        <v>0</v>
      </c>
      <c r="M291" s="35"/>
      <c r="N291" s="376">
        <f>IF(M291="Oui",E291,0)</f>
        <v>0</v>
      </c>
      <c r="O291" s="591"/>
      <c r="P291" s="592"/>
      <c r="Q291" s="592"/>
      <c r="R291" s="54">
        <v>11</v>
      </c>
      <c r="S291" s="54" t="str">
        <f>S290</f>
        <v>2</v>
      </c>
      <c r="T291" s="54">
        <v>2</v>
      </c>
      <c r="U291" s="4" t="str">
        <f>R291&amp;"-"&amp;S291&amp;"-"&amp;T291</f>
        <v>11-2-2</v>
      </c>
    </row>
    <row r="292" spans="1:21" ht="24.6" customHeight="1" thickBot="1" x14ac:dyDescent="0.25">
      <c r="A292" s="69" t="str">
        <f t="shared" si="23"/>
        <v>11-2-3</v>
      </c>
      <c r="B292" s="596"/>
      <c r="C292" s="81"/>
      <c r="D292" s="81"/>
      <c r="E292" s="82">
        <f>1/COUNTA(H290:H293)</f>
        <v>0.33333333333333331</v>
      </c>
      <c r="F292" s="82">
        <f>E289+E292</f>
        <v>1.3333333333333333</v>
      </c>
      <c r="G292" s="76"/>
      <c r="H292" s="499" t="s">
        <v>12</v>
      </c>
      <c r="I292" s="36"/>
      <c r="J292" s="462">
        <f>IF(I292="Oui",E292,0)</f>
        <v>0</v>
      </c>
      <c r="K292" s="36"/>
      <c r="L292" s="462">
        <f>IF(K292="Oui",E292,0)</f>
        <v>0</v>
      </c>
      <c r="M292" s="36"/>
      <c r="N292" s="376">
        <f>IF(M292="Oui",E292,0)</f>
        <v>0</v>
      </c>
      <c r="O292" s="591"/>
      <c r="P292" s="592"/>
      <c r="Q292" s="592"/>
      <c r="R292" s="54">
        <v>11</v>
      </c>
      <c r="S292" s="54" t="str">
        <f>S291</f>
        <v>2</v>
      </c>
      <c r="T292" s="54">
        <v>3</v>
      </c>
      <c r="U292" s="4" t="str">
        <f>R292&amp;"-"&amp;S292&amp;"-"&amp;T292</f>
        <v>11-2-3</v>
      </c>
    </row>
    <row r="293" spans="1:21" ht="15.75" hidden="1" customHeight="1" thickBot="1" x14ac:dyDescent="0.25">
      <c r="A293" s="69" t="str">
        <f t="shared" si="23"/>
        <v>11--4</v>
      </c>
      <c r="B293" s="596"/>
      <c r="C293" s="81"/>
      <c r="D293" s="81"/>
      <c r="E293" s="82">
        <f>1/COUNTA(H290:H293)</f>
        <v>0.33333333333333331</v>
      </c>
      <c r="F293" s="82">
        <f>E289+E293</f>
        <v>1.3333333333333333</v>
      </c>
      <c r="G293" s="76"/>
      <c r="H293" s="500"/>
      <c r="I293" s="41"/>
      <c r="J293" s="463">
        <f>IF(I293="Oui",E293,0)</f>
        <v>0</v>
      </c>
      <c r="K293" s="41"/>
      <c r="L293" s="463">
        <f>IF(K293="Oui",E293,0)</f>
        <v>0</v>
      </c>
      <c r="M293" s="41"/>
      <c r="N293" s="376">
        <f>IF(M293="Oui",E293,0)</f>
        <v>0</v>
      </c>
      <c r="O293" s="591"/>
      <c r="P293" s="592"/>
      <c r="Q293" s="592"/>
      <c r="R293" s="54">
        <v>11</v>
      </c>
      <c r="S293" s="54" t="str">
        <f t="shared" si="25"/>
        <v/>
      </c>
      <c r="T293" s="54">
        <f t="shared" si="26"/>
        <v>4</v>
      </c>
      <c r="U293" s="4" t="str">
        <f t="shared" si="24"/>
        <v>11--4</v>
      </c>
    </row>
    <row r="294" spans="1:21" ht="0.75" hidden="1" customHeight="1" thickBot="1" x14ac:dyDescent="0.25">
      <c r="A294" s="69" t="str">
        <f t="shared" si="23"/>
        <v>11--5</v>
      </c>
      <c r="B294" s="83"/>
      <c r="C294" s="81" t="s">
        <v>63</v>
      </c>
      <c r="D294" s="81" t="s">
        <v>69</v>
      </c>
      <c r="E294" s="82">
        <v>2</v>
      </c>
      <c r="F294" s="82"/>
      <c r="G294" s="76" t="s">
        <v>197</v>
      </c>
      <c r="H294" s="496" t="s">
        <v>196</v>
      </c>
      <c r="I294" s="221" t="str">
        <f>IF(I279&lt;3,IF(J295=0,H295&amp;CHAR(10),"")&amp;IF(J296=0,H296&amp;CHAR(10),"")&amp;IF(J297=0,H297&amp;CHAR(10),"")&amp;IF(J298=0,H298,""),"")</f>
        <v xml:space="preserve">- Commence à maîtriser de nouveaux genres discursifs, en particulier ceux nécessaires à son projet. 
- Relit et révise ses productions pour les améliorer.
- Reformule et synthétise des éléments compris après une lecture.
</v>
      </c>
      <c r="J294" s="441">
        <f>IF(SUM(J295:J298)&gt;0,E294+SUM(J295:J298),0)</f>
        <v>0</v>
      </c>
      <c r="K294" s="115" t="str">
        <f>IF(K279&lt;3,IF(L295=0,H295&amp;CHAR(10),"")&amp;IF(L296=0,H296&amp;CHAR(10),"")&amp;IF(L297=0,H297&amp;CHAR(10),"")&amp;IF(L298=0,H298,""),"")</f>
        <v xml:space="preserve">- Commence à maîtriser de nouveaux genres discursifs, en particulier ceux nécessaires à son projet. 
- Relit et révise ses productions pour les améliorer.
- Reformule et synthétise des éléments compris après une lecture.
</v>
      </c>
      <c r="L294" s="469">
        <f>IF(SUM(L295:L298)&gt;0,E294+SUM(L295:L298),0)</f>
        <v>0</v>
      </c>
      <c r="M294" s="117" t="str">
        <f>IF(M279&lt;3,IF(N295=0,H295&amp;CHAR(10),"")&amp;IF(N296=0,H296&amp;CHAR(10),"")&amp;IF(N297=0,H297&amp;CHAR(10),"")&amp;IF(N298=0,H298,""),"")</f>
        <v xml:space="preserve">- Commence à maîtriser de nouveaux genres discursifs, en particulier ceux nécessaires à son projet. 
- Relit et révise ses productions pour les améliorer.
- Reformule et synthétise des éléments compris après une lecture.
</v>
      </c>
      <c r="N294" s="376">
        <f>IF(SUM(N295:N298)&gt;0,E294+SUM(N295:N298),0)</f>
        <v>0</v>
      </c>
      <c r="O294" s="591"/>
      <c r="P294" s="592"/>
      <c r="Q294" s="592"/>
      <c r="R294" s="54">
        <v>11</v>
      </c>
      <c r="S294" s="54" t="str">
        <f t="shared" si="25"/>
        <v/>
      </c>
      <c r="T294" s="54">
        <f t="shared" si="26"/>
        <v>5</v>
      </c>
      <c r="U294" s="4" t="str">
        <f t="shared" si="24"/>
        <v>11--5</v>
      </c>
    </row>
    <row r="295" spans="1:21" ht="20.45" customHeight="1" x14ac:dyDescent="0.2">
      <c r="A295" s="69" t="str">
        <f t="shared" si="23"/>
        <v>11-3-1</v>
      </c>
      <c r="B295" s="595" t="s">
        <v>196</v>
      </c>
      <c r="C295" s="81"/>
      <c r="D295" s="81"/>
      <c r="E295" s="82">
        <f>1/COUNTA(H295:H298)</f>
        <v>0.33333333333333331</v>
      </c>
      <c r="F295" s="82">
        <f>E294+E295</f>
        <v>2.3333333333333335</v>
      </c>
      <c r="G295" s="76"/>
      <c r="H295" s="491" t="s">
        <v>184</v>
      </c>
      <c r="I295" s="40"/>
      <c r="J295" s="460">
        <f>IF(I295="Oui",E295,0)</f>
        <v>0</v>
      </c>
      <c r="K295" s="40"/>
      <c r="L295" s="460">
        <f>IF(K295="Oui",E295,0)</f>
        <v>0</v>
      </c>
      <c r="M295" s="40"/>
      <c r="N295" s="376">
        <f>IF(M295="Oui",E295,0)</f>
        <v>0</v>
      </c>
      <c r="O295" s="591"/>
      <c r="P295" s="592"/>
      <c r="Q295" s="592"/>
      <c r="R295" s="54">
        <v>11</v>
      </c>
      <c r="S295" s="54" t="str">
        <f t="shared" si="25"/>
        <v>3</v>
      </c>
      <c r="T295" s="54">
        <v>1</v>
      </c>
      <c r="U295" s="4" t="str">
        <f t="shared" si="24"/>
        <v>11-3-1</v>
      </c>
    </row>
    <row r="296" spans="1:21" ht="21.6" customHeight="1" x14ac:dyDescent="0.2">
      <c r="A296" s="69" t="str">
        <f t="shared" si="23"/>
        <v>11-3-2</v>
      </c>
      <c r="B296" s="596"/>
      <c r="C296" s="81"/>
      <c r="D296" s="81"/>
      <c r="E296" s="82">
        <f>1/COUNTA(H295:H298)</f>
        <v>0.33333333333333331</v>
      </c>
      <c r="F296" s="82">
        <f>E294+E296</f>
        <v>2.3333333333333335</v>
      </c>
      <c r="G296" s="76"/>
      <c r="H296" s="505" t="s">
        <v>178</v>
      </c>
      <c r="I296" s="35"/>
      <c r="J296" s="461">
        <f>IF(I296="Oui",E296,0)</f>
        <v>0</v>
      </c>
      <c r="K296" s="35"/>
      <c r="L296" s="461">
        <f>IF(K296="Oui",E296,0)</f>
        <v>0</v>
      </c>
      <c r="M296" s="35"/>
      <c r="N296" s="376">
        <f>IF(M296="Oui",E296,0)</f>
        <v>0</v>
      </c>
      <c r="O296" s="591"/>
      <c r="P296" s="592"/>
      <c r="Q296" s="592"/>
      <c r="R296" s="54">
        <v>11</v>
      </c>
      <c r="S296" s="54" t="str">
        <f>S295</f>
        <v>3</v>
      </c>
      <c r="T296" s="54">
        <v>2</v>
      </c>
      <c r="U296" s="4" t="str">
        <f t="shared" si="24"/>
        <v>11-3-2</v>
      </c>
    </row>
    <row r="297" spans="1:21" ht="23.45" customHeight="1" thickBot="1" x14ac:dyDescent="0.25">
      <c r="A297" s="69" t="str">
        <f t="shared" si="23"/>
        <v>11-3-3</v>
      </c>
      <c r="B297" s="596"/>
      <c r="C297" s="81"/>
      <c r="D297" s="81"/>
      <c r="E297" s="82">
        <f>1/COUNTA(H295:H298)</f>
        <v>0.33333333333333331</v>
      </c>
      <c r="F297" s="82">
        <f>E294+E297</f>
        <v>2.3333333333333335</v>
      </c>
      <c r="G297" s="76"/>
      <c r="H297" s="499" t="s">
        <v>179</v>
      </c>
      <c r="I297" s="36"/>
      <c r="J297" s="462">
        <f>IF(I297="Oui",E297,0)</f>
        <v>0</v>
      </c>
      <c r="K297" s="36"/>
      <c r="L297" s="462">
        <f>IF(K297="Oui",E297,0)</f>
        <v>0</v>
      </c>
      <c r="M297" s="36"/>
      <c r="N297" s="376">
        <f>IF(M297="Oui",E297,0)</f>
        <v>0</v>
      </c>
      <c r="O297" s="591"/>
      <c r="P297" s="592"/>
      <c r="Q297" s="592"/>
      <c r="R297" s="54">
        <v>11</v>
      </c>
      <c r="S297" s="54" t="str">
        <f>S296</f>
        <v>3</v>
      </c>
      <c r="T297" s="54">
        <v>3</v>
      </c>
      <c r="U297" s="4" t="str">
        <f t="shared" si="24"/>
        <v>11-3-3</v>
      </c>
    </row>
    <row r="298" spans="1:21" ht="15.75" hidden="1" customHeight="1" thickBot="1" x14ac:dyDescent="0.25">
      <c r="A298" s="69" t="str">
        <f t="shared" si="23"/>
        <v>11--4</v>
      </c>
      <c r="B298" s="596"/>
      <c r="C298" s="81"/>
      <c r="D298" s="81"/>
      <c r="E298" s="82">
        <f>1/COUNTA(H295:H298)</f>
        <v>0.33333333333333331</v>
      </c>
      <c r="F298" s="82">
        <f>E294+E298</f>
        <v>2.3333333333333335</v>
      </c>
      <c r="G298" s="76"/>
      <c r="H298" s="506"/>
      <c r="I298" s="41"/>
      <c r="J298" s="463">
        <f>IF(I298="Oui",E298,0)</f>
        <v>0</v>
      </c>
      <c r="K298" s="41"/>
      <c r="L298" s="463">
        <f>IF(K298="Oui",E298,0)</f>
        <v>0</v>
      </c>
      <c r="M298" s="41"/>
      <c r="N298" s="376">
        <f>IF(M298="Oui",E298,0)</f>
        <v>0</v>
      </c>
      <c r="O298" s="591"/>
      <c r="P298" s="592"/>
      <c r="Q298" s="592"/>
      <c r="R298" s="54">
        <v>11</v>
      </c>
      <c r="S298" s="54" t="str">
        <f t="shared" si="25"/>
        <v/>
      </c>
      <c r="T298" s="54">
        <f t="shared" si="26"/>
        <v>4</v>
      </c>
      <c r="U298" s="4" t="str">
        <f t="shared" si="24"/>
        <v>11--4</v>
      </c>
    </row>
    <row r="299" spans="1:21" ht="16.5" hidden="1" customHeight="1" thickBot="1" x14ac:dyDescent="0.25">
      <c r="A299" s="69" t="str">
        <f t="shared" si="23"/>
        <v>11--5</v>
      </c>
      <c r="B299" s="83"/>
      <c r="C299" s="81" t="s">
        <v>63</v>
      </c>
      <c r="D299" s="81" t="s">
        <v>72</v>
      </c>
      <c r="E299" s="82">
        <v>3</v>
      </c>
      <c r="F299" s="82"/>
      <c r="G299" s="76" t="s">
        <v>199</v>
      </c>
      <c r="H299" s="496" t="s">
        <v>198</v>
      </c>
      <c r="I299" s="221" t="str">
        <f>IF(AND(I279&gt;3,I279&lt;4),IF(J300=0,H300&amp;CHAR(10),"")&amp;IF(J301=0,H301&amp;CHAR(10),"")&amp;IF(J302=0,H302&amp;CHAR(10),"")&amp;IF(J303=0,H303),H300&amp;CHAR(10)&amp;H301&amp;CHAR(10)&amp;H302&amp;CHAR(10)&amp;H303)</f>
        <v xml:space="preserve">- Trouve des sens variés en cherchant si nécessaire des informations complémentaires pour expliciter des données.
- Analyse ses productions et demande de relire pour vérifier ses écrits avant de les transmettre à des destinataires institutionnels.
</v>
      </c>
      <c r="J299" s="441">
        <f>IF(SUM(J300:J303)&gt;0,E299+SUM(J300:J303),0)</f>
        <v>0</v>
      </c>
      <c r="K299" s="115" t="str">
        <f>IF(AND(K279&gt;3,K279&lt;4),IF(L300=0,H300&amp;CHAR(10),"")&amp;IF(L301=0,H301&amp;CHAR(10),"")&amp;IF(L302=0,H302&amp;CHAR(10),"")&amp;IF(L303=0,H303),H300&amp;CHAR(10)&amp;H301&amp;CHAR(10)&amp;H302&amp;CHAR(10)&amp;H303)</f>
        <v xml:space="preserve">- Trouve des sens variés en cherchant si nécessaire des informations complémentaires pour expliciter des données.
- Analyse ses productions et demande de relire pour vérifier ses écrits avant de les transmettre à des destinataires institutionnels.
</v>
      </c>
      <c r="L299" s="469">
        <f>IF(SUM(L300:L303)&gt;0,E299+SUM(L300:L303),0)</f>
        <v>0</v>
      </c>
      <c r="M299" s="117" t="str">
        <f>IF(AND(M279&gt;3,M279&lt;4),IF(N300=0,H300&amp;CHAR(10),"")&amp;IF(N301=0,H301&amp;CHAR(10),"")&amp;IF(N302=0,H302&amp;CHAR(10),"")&amp;IF(N303=0,H303),H300&amp;CHAR(10)&amp;H301&amp;CHAR(10)&amp;H302&amp;CHAR(10)&amp;H303)</f>
        <v xml:space="preserve">- Trouve des sens variés en cherchant si nécessaire des informations complémentaires pour expliciter des données.
- Analyse ses productions et demande de relire pour vérifier ses écrits avant de les transmettre à des destinataires institutionnels.
</v>
      </c>
      <c r="N299" s="376">
        <f>IF(SUM(N300:N303)&gt;0,E299+SUM(N300:N303),0)</f>
        <v>0</v>
      </c>
      <c r="O299" s="591"/>
      <c r="P299" s="592"/>
      <c r="Q299" s="592"/>
      <c r="R299" s="54">
        <v>11</v>
      </c>
      <c r="S299" s="54" t="str">
        <f t="shared" si="25"/>
        <v/>
      </c>
      <c r="T299" s="54">
        <f t="shared" si="26"/>
        <v>5</v>
      </c>
      <c r="U299" s="4" t="str">
        <f t="shared" si="24"/>
        <v>11--5</v>
      </c>
    </row>
    <row r="300" spans="1:21" ht="32.450000000000003" customHeight="1" x14ac:dyDescent="0.2">
      <c r="A300" s="69" t="str">
        <f t="shared" si="23"/>
        <v>11-4-1</v>
      </c>
      <c r="B300" s="595" t="s">
        <v>2</v>
      </c>
      <c r="C300" s="85"/>
      <c r="D300" s="85"/>
      <c r="E300" s="86">
        <f>1/COUNTA(H300:H303)</f>
        <v>0.5</v>
      </c>
      <c r="F300" s="86">
        <f>E299+E300</f>
        <v>3.5</v>
      </c>
      <c r="G300" s="87"/>
      <c r="H300" s="501" t="s">
        <v>180</v>
      </c>
      <c r="I300" s="475"/>
      <c r="J300" s="460">
        <f>IF(I300="Oui",E300,0)</f>
        <v>0</v>
      </c>
      <c r="K300" s="40"/>
      <c r="L300" s="460">
        <f>IF(K300="Oui",E300,0)</f>
        <v>0</v>
      </c>
      <c r="M300" s="40"/>
      <c r="N300" s="376">
        <f>IF(M300="Oui",E300,0)</f>
        <v>0</v>
      </c>
      <c r="O300" s="591"/>
      <c r="P300" s="592"/>
      <c r="Q300" s="592"/>
      <c r="R300" s="54">
        <v>11</v>
      </c>
      <c r="S300" s="54" t="str">
        <f t="shared" si="25"/>
        <v>4</v>
      </c>
      <c r="T300" s="54">
        <v>1</v>
      </c>
      <c r="U300" s="4" t="str">
        <f t="shared" si="24"/>
        <v>11-4-1</v>
      </c>
    </row>
    <row r="301" spans="1:21" ht="30.6" customHeight="1" thickBot="1" x14ac:dyDescent="0.25">
      <c r="A301" s="69" t="str">
        <f t="shared" si="23"/>
        <v>11-4-2</v>
      </c>
      <c r="B301" s="599"/>
      <c r="C301" s="81"/>
      <c r="D301" s="81"/>
      <c r="E301" s="82">
        <f>1/COUNTA(H300:H303)</f>
        <v>0.5</v>
      </c>
      <c r="F301" s="82">
        <f>E299+E301</f>
        <v>3.5</v>
      </c>
      <c r="G301" s="76"/>
      <c r="H301" s="503" t="s">
        <v>3</v>
      </c>
      <c r="I301" s="476"/>
      <c r="J301" s="462">
        <f>IF(I301="Oui",E301,0)</f>
        <v>0</v>
      </c>
      <c r="K301" s="36"/>
      <c r="L301" s="462">
        <f>IF(K301="Oui",E301,0)</f>
        <v>0</v>
      </c>
      <c r="M301" s="36"/>
      <c r="N301" s="376">
        <f>IF(M301="Oui",E301,0)</f>
        <v>0</v>
      </c>
      <c r="O301" s="591"/>
      <c r="P301" s="592"/>
      <c r="Q301" s="592"/>
      <c r="R301" s="54">
        <v>11</v>
      </c>
      <c r="S301" s="54" t="str">
        <f>S300</f>
        <v>4</v>
      </c>
      <c r="T301" s="54">
        <v>2</v>
      </c>
      <c r="U301" s="4" t="str">
        <f t="shared" si="24"/>
        <v>11-4-2</v>
      </c>
    </row>
    <row r="302" spans="1:21" ht="16.149999999999999" hidden="1" customHeight="1" x14ac:dyDescent="0.2">
      <c r="A302" s="69" t="str">
        <f t="shared" si="23"/>
        <v>--</v>
      </c>
      <c r="B302" s="81"/>
      <c r="C302" s="81"/>
      <c r="D302" s="81"/>
      <c r="E302" s="82">
        <f>1/COUNTA(H300:H303)</f>
        <v>0.5</v>
      </c>
      <c r="F302" s="82">
        <f>E299+E302</f>
        <v>3.5</v>
      </c>
      <c r="G302" s="76"/>
      <c r="H302" s="284"/>
      <c r="I302" s="472"/>
      <c r="J302" s="369">
        <f>IF(I302="Oui",E302,0)</f>
        <v>0</v>
      </c>
      <c r="K302" s="45"/>
      <c r="L302" s="369">
        <f>IF(K302="Oui",E302,0)</f>
        <v>0</v>
      </c>
      <c r="M302" s="45"/>
      <c r="N302" s="376">
        <f>IF(M302="Oui",E302,0)</f>
        <v>0</v>
      </c>
      <c r="O302" s="146"/>
      <c r="P302" s="146"/>
      <c r="Q302" s="146"/>
      <c r="U302" s="4" t="str">
        <f t="shared" si="24"/>
        <v>--</v>
      </c>
    </row>
    <row r="303" spans="1:21" ht="9.6" hidden="1" customHeight="1" thickBot="1" x14ac:dyDescent="0.25">
      <c r="A303" s="69" t="str">
        <f t="shared" si="23"/>
        <v>--</v>
      </c>
      <c r="B303" s="81"/>
      <c r="C303" s="81"/>
      <c r="D303" s="81"/>
      <c r="E303" s="82">
        <f>1/COUNTA(H300:H303)</f>
        <v>0.5</v>
      </c>
      <c r="F303" s="82">
        <f>E299+E303</f>
        <v>3.5</v>
      </c>
      <c r="G303" s="76"/>
      <c r="H303" s="474"/>
      <c r="I303" s="473"/>
      <c r="J303" s="368">
        <f>IF(I303="Oui",E303,0)</f>
        <v>0</v>
      </c>
      <c r="K303" s="44"/>
      <c r="L303" s="368">
        <f>IF(K303="Oui",E303,0)</f>
        <v>0</v>
      </c>
      <c r="M303" s="44"/>
      <c r="N303" s="376">
        <f>IF(M303="Oui",E303,0)</f>
        <v>0</v>
      </c>
      <c r="O303" s="146"/>
      <c r="P303" s="146"/>
      <c r="Q303" s="146"/>
      <c r="U303" s="4" t="str">
        <f t="shared" si="24"/>
        <v>--</v>
      </c>
    </row>
    <row r="304" spans="1:21" ht="46.9" customHeight="1" thickBot="1" x14ac:dyDescent="0.25">
      <c r="A304" s="69" t="str">
        <f t="shared" si="23"/>
        <v>--</v>
      </c>
      <c r="B304" s="485"/>
      <c r="C304" s="485"/>
      <c r="D304" s="485"/>
      <c r="E304" s="486"/>
      <c r="F304" s="486"/>
      <c r="G304" s="485"/>
      <c r="H304" s="487"/>
      <c r="I304" s="523" t="s">
        <v>385</v>
      </c>
      <c r="J304" s="364"/>
      <c r="K304" s="524" t="s">
        <v>405</v>
      </c>
      <c r="M304" s="525" t="s">
        <v>406</v>
      </c>
      <c r="O304" s="146"/>
      <c r="P304" s="146"/>
      <c r="Q304" s="146"/>
      <c r="U304" s="4" t="str">
        <f t="shared" si="24"/>
        <v>--</v>
      </c>
    </row>
    <row r="305" spans="1:21" ht="150" customHeight="1" thickBot="1" x14ac:dyDescent="0.25">
      <c r="A305" s="69" t="str">
        <f t="shared" si="23"/>
        <v>--</v>
      </c>
      <c r="B305" s="485"/>
      <c r="C305" s="485"/>
      <c r="D305" s="485"/>
      <c r="E305" s="486"/>
      <c r="F305" s="486"/>
      <c r="G305" s="485"/>
      <c r="H305" s="487"/>
      <c r="I305" s="275"/>
      <c r="J305" s="526"/>
      <c r="K305" s="275"/>
      <c r="L305" s="527"/>
      <c r="M305" s="275"/>
      <c r="O305" s="146"/>
      <c r="P305" s="146"/>
      <c r="Q305" s="146"/>
      <c r="U305" s="4" t="str">
        <f t="shared" si="24"/>
        <v>--</v>
      </c>
    </row>
    <row r="306" spans="1:21" ht="15" x14ac:dyDescent="0.2">
      <c r="A306" s="69" t="str">
        <f t="shared" si="23"/>
        <v>--</v>
      </c>
      <c r="B306" s="485"/>
      <c r="C306" s="485"/>
      <c r="D306" s="485"/>
      <c r="E306" s="486"/>
      <c r="F306" s="486"/>
      <c r="G306" s="485"/>
      <c r="H306" s="487"/>
      <c r="J306" s="364"/>
      <c r="O306" s="146"/>
      <c r="P306" s="146"/>
      <c r="Q306" s="146"/>
      <c r="U306" s="4" t="str">
        <f t="shared" si="24"/>
        <v>--</v>
      </c>
    </row>
    <row r="307" spans="1:21" ht="15.75" thickBot="1" x14ac:dyDescent="0.25">
      <c r="A307" s="69" t="str">
        <f t="shared" si="23"/>
        <v>--</v>
      </c>
      <c r="B307" s="485"/>
      <c r="C307" s="485"/>
      <c r="D307" s="485"/>
      <c r="E307" s="486"/>
      <c r="F307" s="486"/>
      <c r="G307" s="485"/>
      <c r="H307" s="487"/>
      <c r="J307" s="364"/>
      <c r="O307" s="146"/>
      <c r="P307" s="146"/>
      <c r="Q307" s="146"/>
      <c r="U307" s="4" t="str">
        <f t="shared" si="24"/>
        <v>--</v>
      </c>
    </row>
    <row r="308" spans="1:21" ht="55.9" customHeight="1" thickBot="1" x14ac:dyDescent="0.25">
      <c r="A308" s="69" t="str">
        <f t="shared" si="23"/>
        <v>--</v>
      </c>
      <c r="B308" s="563" t="s">
        <v>832</v>
      </c>
      <c r="C308" s="530"/>
      <c r="D308" s="530"/>
      <c r="E308" s="531"/>
      <c r="F308" s="531"/>
      <c r="G308" s="530"/>
      <c r="H308" s="529" t="s">
        <v>13</v>
      </c>
      <c r="I308" s="93">
        <f>MAX(J310,J315,J320,J325)</f>
        <v>0</v>
      </c>
      <c r="J308" s="373"/>
      <c r="K308" s="93">
        <f>MAX(L310,L315,L320,L325)</f>
        <v>0</v>
      </c>
      <c r="L308" s="94"/>
      <c r="M308" s="95">
        <f>MAX(N310,N315,N320,N325)</f>
        <v>0</v>
      </c>
      <c r="N308" s="144"/>
      <c r="O308" s="146"/>
      <c r="P308" s="146"/>
      <c r="Q308" s="146"/>
      <c r="U308" s="4" t="str">
        <f t="shared" si="24"/>
        <v>--</v>
      </c>
    </row>
    <row r="309" spans="1:21" s="69" customFormat="1" ht="171" hidden="1" customHeight="1" thickBot="1" x14ac:dyDescent="0.25">
      <c r="A309" s="69" t="str">
        <f t="shared" si="23"/>
        <v>--</v>
      </c>
      <c r="B309" s="73"/>
      <c r="C309" s="74"/>
      <c r="D309" s="74"/>
      <c r="E309" s="75"/>
      <c r="F309" s="75"/>
      <c r="G309" s="76"/>
      <c r="H309" s="504"/>
      <c r="I309" s="78" t="str">
        <f>IF(J325=4,$H$325,IF(J320=3,$H$320,IF(J315=2,$H$315,IF(J310=1,$H$310,""))))</f>
        <v/>
      </c>
      <c r="J309" s="79" t="str">
        <f>IF(AND(I308&gt;3,I308&lt;4),IF(J326&lt;&gt;0,H326&amp;CHAR(10),"")&amp;IF(J327&lt;&gt;0,H327&amp;CHAR(10),"")&amp;IF(J328&lt;&gt;0,H328&amp;CHAR(10),"")&amp;IF(J329&lt;&gt;0,H329,""),IF(AND(I308&gt;2,I308&lt;3),IF(J321&lt;&gt;0,H321&amp;CHAR(10),"")&amp;IF(J322&lt;&gt;0,H322&amp;CHAR(10),"")&amp;IF(J323&lt;&gt;0,H323&amp;CHAR(10),"")&amp;IF(J324&lt;&gt;0,H324,""),IF(AND(I308&gt;1,I308&lt;2),IF(J316&lt;&gt;0,H316&amp;CHAR(10),"")&amp;IF(J317&lt;&gt;0,H317&amp;CHAR(10),"")&amp;IF(J318&lt;&gt;0,H318&amp;CHAR(10),"")&amp;IF(J319&lt;&gt;0,H319,""),IF(AND(I308&gt;0,I308&lt;1),IF(J311&lt;&gt;0,H311&amp;CHAR(10),"")&amp;IF(J312&lt;&gt;0,H312&amp;CHAR(10),"")&amp;IF(J313&lt;&gt;0,H313&amp;CHAR(10),"")&amp;IF(J314&lt;&gt;0,H314,""),""))))</f>
        <v/>
      </c>
      <c r="K309" s="78" t="str">
        <f>IF(L325=4,$H$325,IF(L320=3,$H$320,IF(L315=2,$H$315,IF(L310=1,$H$310,""))))</f>
        <v/>
      </c>
      <c r="L309" s="79" t="str">
        <f>IF(AND(K308&gt;3,K308&lt;4),IF(L326&lt;&gt;0,H326&amp;CHAR(10),"")&amp;IF(L327&lt;&gt;0,H327&amp;CHAR(10),"")&amp;IF(L328&lt;&gt;0,H328&amp;CHAR(10),"")&amp;IF(L329&lt;&gt;0,H329,""),IF(AND(K308&gt;2,K308&lt;3),IF(L321&lt;&gt;0,H321&amp;CHAR(10),"")&amp;IF(L322&lt;&gt;0,H322&amp;CHAR(10),"")&amp;IF(L323&lt;&gt;0,H323&amp;CHAR(10),"")&amp;IF(L324&lt;&gt;0,H324,""),IF(AND(K308&gt;1,K308&lt;2),IF(L316&lt;&gt;0,H316&amp;CHAR(10),"")&amp;IF(L317&lt;&gt;0,H317&amp;CHAR(10),"")&amp;IF(L318&lt;&gt;0,H318&amp;CHAR(10),"")&amp;IF(L319&lt;&gt;0,H319,""),IF(AND(K308&gt;0,K308&lt;1),IF(L311&lt;&gt;0,H311&amp;CHAR(10),"")&amp;IF(L312&lt;&gt;0,H312&amp;CHAR(10),"")&amp;IF(L313&lt;&gt;0,H313&amp;CHAR(10),"")&amp;IF(L314&lt;&gt;0,H314,""),""))))</f>
        <v/>
      </c>
      <c r="M309" s="78" t="str">
        <f>IF(N325=4,$H$325,IF(N320=3,$H$320,IF(N315=2,$H$315,IF(N310=1,$H$310,""))))</f>
        <v/>
      </c>
      <c r="N309" s="77" t="str">
        <f>IF(AND(M308&gt;3,M308&lt;4),IF(N326&lt;&gt;0,H326&amp;CHAR(10),"")&amp;IF(N327&lt;&gt;0,H327&amp;CHAR(10),"")&amp;IF(N328&lt;&gt;0,H328&amp;CHAR(10),"")&amp;IF(N329&lt;&gt;0,H329,""),IF(AND(M308&gt;2,M308&lt;3),IF(N321&lt;&gt;0,H321&amp;CHAR(10),"")&amp;IF(N322&lt;&gt;0,H322&amp;CHAR(10),"")&amp;IF(N323&lt;&gt;0,H323&amp;CHAR(10),"")&amp;IF(N324&lt;&gt;0,H324,""),IF(AND(M308&gt;1,M308&lt;2),IF(N316&lt;&gt;0,H316&amp;CHAR(10),"")&amp;IF(N317&lt;&gt;0,H317&amp;CHAR(10),"")&amp;IF(N318&lt;&gt;0,H318&amp;CHAR(10),"")&amp;IF(N319&lt;&gt;0,H319,""),IF(AND(M308&gt;0,M308&lt;1),IF(N311&lt;&gt;0,H311&amp;CHAR(10),"")&amp;IF(N312&lt;&gt;0,H312&amp;CHAR(10),"")&amp;IF(N313&lt;&gt;0,H313&amp;CHAR(10),"")&amp;IF(N314&lt;&gt;0,H314,""),""))))</f>
        <v/>
      </c>
      <c r="O309" s="271"/>
      <c r="P309" s="271"/>
      <c r="Q309" s="271"/>
      <c r="U309" s="4" t="str">
        <f t="shared" si="24"/>
        <v>--</v>
      </c>
    </row>
    <row r="310" spans="1:21" ht="165.75" hidden="1" thickBot="1" x14ac:dyDescent="0.25">
      <c r="A310" s="69" t="str">
        <f t="shared" si="23"/>
        <v>--</v>
      </c>
      <c r="B310" s="80"/>
      <c r="C310" s="81" t="s">
        <v>63</v>
      </c>
      <c r="D310" s="81" t="s">
        <v>64</v>
      </c>
      <c r="E310" s="82">
        <v>0</v>
      </c>
      <c r="F310" s="82"/>
      <c r="G310" s="76" t="s">
        <v>202</v>
      </c>
      <c r="H310" s="490" t="s">
        <v>201</v>
      </c>
      <c r="I310" s="112" t="str">
        <f>IF(I308&lt;1,IF(J311=0,H311&amp;CHAR(10),"")&amp;IF(J312=0,H312&amp;CHAR(10),"")&amp;IF(J313=0,H313&amp;CHAR(10),"")&amp;IF(J314=0,H314,""),"")</f>
        <v xml:space="preserve">- Explore l’outil informatique.
- Découvre et s’approprie le fonctionnement d’un logiciel, d’un site, d’un outil et l’utilise en faisant appel à un tiers si nécessaire.
</v>
      </c>
      <c r="J310" s="366">
        <f>IF(SUM(J311:J314)&gt;0,E310+SUM(J311:J314),0)</f>
        <v>0</v>
      </c>
      <c r="K310" s="37" t="str">
        <f>IF(K308&lt;1,IF(L311=0,H311&amp;CHAR(10),"")&amp;IF(L312=0,H312&amp;CHAR(10),"")&amp;IF(L313=0,H313&amp;CHAR(10),"")&amp;IF(L314=0,H314,""),"")</f>
        <v xml:space="preserve">- Explore l’outil informatique.
- Découvre et s’approprie le fonctionnement d’un logiciel, d’un site, d’un outil et l’utilise en faisant appel à un tiers si nécessaire.
</v>
      </c>
      <c r="L310" s="366">
        <f>IF(SUM(L311:L314)&gt;0,E310+SUM(L311:L314),0)</f>
        <v>0</v>
      </c>
      <c r="M310" s="38" t="str">
        <f>IF(M308&lt;1,IF(N311=0,H311&amp;CHAR(10),"")&amp;IF(N312=0,H312&amp;CHAR(10),"")&amp;IF(N313=0,H313&amp;CHAR(10),"")&amp;IF(N314=0,H314,""),"")</f>
        <v xml:space="preserve">- Explore l’outil informatique.
- Découvre et s’approprie le fonctionnement d’un logiciel, d’un site, d’un outil et l’utilise en faisant appel à un tiers si nécessaire.
</v>
      </c>
      <c r="N310" s="376">
        <f>IF(SUM(N311:N314)&gt;0,E310+SUM(N311:N314),0)</f>
        <v>0</v>
      </c>
      <c r="O310" s="143"/>
      <c r="P310" s="143"/>
      <c r="Q310" s="143"/>
      <c r="U310" s="4" t="str">
        <f t="shared" si="24"/>
        <v>--</v>
      </c>
    </row>
    <row r="311" spans="1:21" ht="15.75" customHeight="1" x14ac:dyDescent="0.2">
      <c r="A311" s="69" t="str">
        <f t="shared" si="23"/>
        <v>12-1-3</v>
      </c>
      <c r="B311" s="593" t="s">
        <v>201</v>
      </c>
      <c r="C311" s="81"/>
      <c r="D311" s="81"/>
      <c r="E311" s="82">
        <f>1/COUNTA(H311:H314)</f>
        <v>0.5</v>
      </c>
      <c r="F311" s="82">
        <f>E310+E311</f>
        <v>0.5</v>
      </c>
      <c r="G311" s="76"/>
      <c r="H311" s="491" t="s">
        <v>181</v>
      </c>
      <c r="I311" s="40"/>
      <c r="J311" s="460">
        <f>IF(I311="Oui",E311,0)</f>
        <v>0</v>
      </c>
      <c r="K311" s="40"/>
      <c r="L311" s="460">
        <f>IF(K311="Oui",E311,0)</f>
        <v>0</v>
      </c>
      <c r="M311" s="40"/>
      <c r="N311" s="376">
        <f>IF(M311="Oui",E311,0)</f>
        <v>0</v>
      </c>
      <c r="O311" s="591"/>
      <c r="P311" s="591"/>
      <c r="Q311" s="591"/>
      <c r="R311" s="54">
        <v>12</v>
      </c>
      <c r="S311" s="54" t="str">
        <f t="shared" ref="S311:S326" si="27">MID(B311,8,1)</f>
        <v>1</v>
      </c>
      <c r="T311" s="54">
        <f>T301+1</f>
        <v>3</v>
      </c>
      <c r="U311" s="4" t="str">
        <f t="shared" si="24"/>
        <v>12-1-3</v>
      </c>
    </row>
    <row r="312" spans="1:21" ht="36" customHeight="1" thickBot="1" x14ac:dyDescent="0.25">
      <c r="A312" s="69" t="str">
        <f t="shared" si="23"/>
        <v>12-1-4</v>
      </c>
      <c r="B312" s="594"/>
      <c r="C312" s="81"/>
      <c r="D312" s="81"/>
      <c r="E312" s="82">
        <f>1/COUNTA(H311:H314)</f>
        <v>0.5</v>
      </c>
      <c r="F312" s="82">
        <f>E310+E312</f>
        <v>0.5</v>
      </c>
      <c r="G312" s="76"/>
      <c r="H312" s="499" t="s">
        <v>185</v>
      </c>
      <c r="I312" s="36"/>
      <c r="J312" s="462">
        <f>IF(I312="Oui",E312,0)</f>
        <v>0</v>
      </c>
      <c r="K312" s="36"/>
      <c r="L312" s="462">
        <f>IF(K312="Oui",E312,0)</f>
        <v>0</v>
      </c>
      <c r="M312" s="36"/>
      <c r="N312" s="376">
        <f>IF(M312="Oui",E312,0)</f>
        <v>0</v>
      </c>
      <c r="O312" s="591"/>
      <c r="P312" s="591"/>
      <c r="Q312" s="592"/>
      <c r="R312" s="54">
        <v>12</v>
      </c>
      <c r="S312" s="54" t="str">
        <f>S311</f>
        <v>1</v>
      </c>
      <c r="T312" s="54">
        <f t="shared" ref="T312:T326" si="28">T311+1</f>
        <v>4</v>
      </c>
      <c r="U312" s="4" t="str">
        <f t="shared" si="24"/>
        <v>12-1-4</v>
      </c>
    </row>
    <row r="313" spans="1:21" ht="15.75" hidden="1" customHeight="1" x14ac:dyDescent="0.2">
      <c r="A313" s="69" t="str">
        <f t="shared" si="23"/>
        <v>12--5</v>
      </c>
      <c r="B313" s="594"/>
      <c r="C313" s="81"/>
      <c r="D313" s="81"/>
      <c r="E313" s="82">
        <f>1/COUNTA(H311:H314)</f>
        <v>0.5</v>
      </c>
      <c r="F313" s="82">
        <f>E310+E313</f>
        <v>0.5</v>
      </c>
      <c r="G313" s="76"/>
      <c r="H313" s="494"/>
      <c r="I313" s="39"/>
      <c r="J313" s="464">
        <f>IF(I313="Oui",E313,0)</f>
        <v>0</v>
      </c>
      <c r="K313" s="39"/>
      <c r="L313" s="464">
        <f>IF(K313="Oui",E313,0)</f>
        <v>0</v>
      </c>
      <c r="M313" s="39"/>
      <c r="N313" s="376">
        <f>IF(M313="Oui",E313,0)</f>
        <v>0</v>
      </c>
      <c r="O313" s="591"/>
      <c r="P313" s="591"/>
      <c r="Q313" s="592"/>
      <c r="R313" s="54">
        <v>12</v>
      </c>
      <c r="S313" s="54" t="str">
        <f t="shared" si="27"/>
        <v/>
      </c>
      <c r="T313" s="54">
        <f t="shared" si="28"/>
        <v>5</v>
      </c>
      <c r="U313" s="4" t="str">
        <f t="shared" si="24"/>
        <v>12--5</v>
      </c>
    </row>
    <row r="314" spans="1:21" ht="15.75" hidden="1" customHeight="1" thickBot="1" x14ac:dyDescent="0.25">
      <c r="A314" s="69" t="str">
        <f t="shared" si="23"/>
        <v>12--6</v>
      </c>
      <c r="B314" s="594"/>
      <c r="C314" s="81"/>
      <c r="D314" s="81"/>
      <c r="E314" s="82">
        <f>1/COUNTA(H311:H314)</f>
        <v>0.5</v>
      </c>
      <c r="F314" s="82">
        <f>E310+E314</f>
        <v>0.5</v>
      </c>
      <c r="G314" s="76"/>
      <c r="H314" s="495"/>
      <c r="I314" s="36"/>
      <c r="J314" s="462">
        <f>IF(I314="Oui",E314,0)</f>
        <v>0</v>
      </c>
      <c r="K314" s="36"/>
      <c r="L314" s="462">
        <f>IF(K314="Oui",E314,0)</f>
        <v>0</v>
      </c>
      <c r="M314" s="36"/>
      <c r="N314" s="376">
        <f>IF(M314="Oui",E314,0)</f>
        <v>0</v>
      </c>
      <c r="O314" s="591"/>
      <c r="P314" s="591"/>
      <c r="Q314" s="592"/>
      <c r="R314" s="54">
        <v>12</v>
      </c>
      <c r="S314" s="54" t="str">
        <f t="shared" si="27"/>
        <v/>
      </c>
      <c r="T314" s="54">
        <f t="shared" si="28"/>
        <v>6</v>
      </c>
      <c r="U314" s="4" t="str">
        <f t="shared" si="24"/>
        <v>12--6</v>
      </c>
    </row>
    <row r="315" spans="1:21" ht="18" hidden="1" customHeight="1" thickBot="1" x14ac:dyDescent="0.25">
      <c r="A315" s="69" t="str">
        <f t="shared" si="23"/>
        <v>12--7</v>
      </c>
      <c r="B315" s="83"/>
      <c r="C315" s="81" t="s">
        <v>63</v>
      </c>
      <c r="D315" s="81" t="s">
        <v>67</v>
      </c>
      <c r="E315" s="82">
        <v>1</v>
      </c>
      <c r="F315" s="82"/>
      <c r="G315" s="76" t="s">
        <v>204</v>
      </c>
      <c r="H315" s="496" t="s">
        <v>203</v>
      </c>
      <c r="I315" s="221" t="str">
        <f>IF(I308&lt;2,IF(J316=0,H316&amp;CHAR(10),"")&amp;IF(J317=0,H317&amp;CHAR(10),"")&amp;IF(J318=0,H318&amp;CHAR(10),"")&amp;IF(J319=0,H319,""),"")</f>
        <v>- Cherche à utiliser des fonctionnalités différentes des outils selon les besoins de son projet.
- Peut s’adapter à de nouvelles navigations si nécessaire.
- Retrouve un logiciel ou un document dans une arborescence.
- Crée, nomme, supprime, déplace des dossiers et des fichiers
accompagné-e d’un tiers si nécessaire.</v>
      </c>
      <c r="J315" s="441">
        <f>IF(SUM(J316:J319)&gt;0,E315+SUM(J316:J319),0)</f>
        <v>0</v>
      </c>
      <c r="K315" s="115" t="str">
        <f>IF(K308&lt;2,IF(L316=0,H316&amp;CHAR(10),"")&amp;IF(L317=0,H317&amp;CHAR(10),"")&amp;IF(L318=0,H318&amp;CHAR(10),"")&amp;IF(L319=0,H319,""),"")</f>
        <v>- Cherche à utiliser des fonctionnalités différentes des outils selon les besoins de son projet.
- Peut s’adapter à de nouvelles navigations si nécessaire.
- Retrouve un logiciel ou un document dans une arborescence.
- Crée, nomme, supprime, déplace des dossiers et des fichiers
accompagné-e d’un tiers si nécessaire.</v>
      </c>
      <c r="L315" s="441">
        <f>IF(SUM(L316:L319)&gt;0,E315+SUM(L316:L319),0)</f>
        <v>0</v>
      </c>
      <c r="M315" s="116" t="str">
        <f>IF(M308&lt;2,IF(N316=0,H316&amp;CHAR(10),"")&amp;IF(N317=0,H317&amp;CHAR(10),"")&amp;IF(N318=0,H318&amp;CHAR(10),"")&amp;IF(N319=0,H319,""),"")</f>
        <v>- Cherche à utiliser des fonctionnalités différentes des outils selon les besoins de son projet.
- Peut s’adapter à de nouvelles navigations si nécessaire.
- Retrouve un logiciel ou un document dans une arborescence.
- Crée, nomme, supprime, déplace des dossiers et des fichiers
accompagné-e d’un tiers si nécessaire.</v>
      </c>
      <c r="N315" s="376">
        <f>IF(SUM(N316:N319)&gt;0,E315+SUM(N316:N319),0)</f>
        <v>0</v>
      </c>
      <c r="O315" s="591"/>
      <c r="P315" s="591"/>
      <c r="Q315" s="592"/>
      <c r="R315" s="54">
        <v>12</v>
      </c>
      <c r="S315" s="54" t="str">
        <f t="shared" si="27"/>
        <v/>
      </c>
      <c r="T315" s="54">
        <f t="shared" si="28"/>
        <v>7</v>
      </c>
      <c r="U315" s="4" t="str">
        <f t="shared" si="24"/>
        <v>12--7</v>
      </c>
    </row>
    <row r="316" spans="1:21" ht="20.45" customHeight="1" x14ac:dyDescent="0.2">
      <c r="A316" s="69" t="str">
        <f t="shared" si="23"/>
        <v>12-2-8</v>
      </c>
      <c r="B316" s="595" t="s">
        <v>203</v>
      </c>
      <c r="C316" s="81"/>
      <c r="D316" s="81"/>
      <c r="E316" s="82">
        <f>1/COUNTA(H316:H319)</f>
        <v>0.25</v>
      </c>
      <c r="F316" s="82">
        <f>E315+E316</f>
        <v>1.25</v>
      </c>
      <c r="G316" s="76"/>
      <c r="H316" s="491" t="s">
        <v>182</v>
      </c>
      <c r="I316" s="40"/>
      <c r="J316" s="460">
        <f>IF(I316="Oui",E316,0)</f>
        <v>0</v>
      </c>
      <c r="K316" s="40"/>
      <c r="L316" s="460">
        <f>IF(K316="Oui",E316,0)</f>
        <v>0</v>
      </c>
      <c r="M316" s="40"/>
      <c r="N316" s="376">
        <f>IF(M316="Oui",E316,0)</f>
        <v>0</v>
      </c>
      <c r="O316" s="591"/>
      <c r="P316" s="591"/>
      <c r="Q316" s="592"/>
      <c r="R316" s="54">
        <v>12</v>
      </c>
      <c r="S316" s="54" t="str">
        <f t="shared" si="27"/>
        <v>2</v>
      </c>
      <c r="T316" s="54">
        <f t="shared" si="28"/>
        <v>8</v>
      </c>
      <c r="U316" s="4" t="str">
        <f t="shared" si="24"/>
        <v>12-2-8</v>
      </c>
    </row>
    <row r="317" spans="1:21" ht="19.149999999999999" customHeight="1" x14ac:dyDescent="0.2">
      <c r="A317" s="69" t="str">
        <f t="shared" si="23"/>
        <v>12-2-9</v>
      </c>
      <c r="B317" s="596"/>
      <c r="C317" s="81"/>
      <c r="D317" s="81"/>
      <c r="E317" s="82">
        <f>1/COUNTA(H316:H319)</f>
        <v>0.25</v>
      </c>
      <c r="F317" s="82">
        <f>E315+E317</f>
        <v>1.25</v>
      </c>
      <c r="G317" s="76"/>
      <c r="H317" s="505" t="s">
        <v>14</v>
      </c>
      <c r="I317" s="35"/>
      <c r="J317" s="461">
        <f>IF(I317="Oui",E317,0)</f>
        <v>0</v>
      </c>
      <c r="K317" s="35"/>
      <c r="L317" s="461">
        <f>IF(K317="Oui",E317,0)</f>
        <v>0</v>
      </c>
      <c r="M317" s="35"/>
      <c r="N317" s="376">
        <f>IF(M317="Oui",E317,0)</f>
        <v>0</v>
      </c>
      <c r="O317" s="591"/>
      <c r="P317" s="591"/>
      <c r="Q317" s="592"/>
      <c r="R317" s="54">
        <v>12</v>
      </c>
      <c r="S317" s="54" t="str">
        <f>S316</f>
        <v>2</v>
      </c>
      <c r="T317" s="54">
        <f t="shared" si="28"/>
        <v>9</v>
      </c>
      <c r="U317" s="4" t="str">
        <f t="shared" si="24"/>
        <v>12-2-9</v>
      </c>
    </row>
    <row r="318" spans="1:21" ht="22.15" customHeight="1" x14ac:dyDescent="0.2">
      <c r="A318" s="69" t="str">
        <f t="shared" si="23"/>
        <v>12-2-10</v>
      </c>
      <c r="B318" s="596"/>
      <c r="C318" s="81"/>
      <c r="D318" s="81"/>
      <c r="E318" s="82">
        <f>1/COUNTA(H316:H319)</f>
        <v>0.25</v>
      </c>
      <c r="F318" s="82">
        <f>E315+E318</f>
        <v>1.25</v>
      </c>
      <c r="G318" s="76"/>
      <c r="H318" s="505" t="s">
        <v>15</v>
      </c>
      <c r="I318" s="35"/>
      <c r="J318" s="461">
        <f>IF(I318="Oui",E318,0)</f>
        <v>0</v>
      </c>
      <c r="K318" s="35"/>
      <c r="L318" s="461">
        <f>IF(K318="Oui",E318,0)</f>
        <v>0</v>
      </c>
      <c r="M318" s="35"/>
      <c r="N318" s="376">
        <f>IF(M318="Oui",E318,0)</f>
        <v>0</v>
      </c>
      <c r="O318" s="591"/>
      <c r="P318" s="591"/>
      <c r="Q318" s="592"/>
      <c r="R318" s="54">
        <v>12</v>
      </c>
      <c r="S318" s="54" t="str">
        <f>S317</f>
        <v>2</v>
      </c>
      <c r="T318" s="54">
        <f t="shared" si="28"/>
        <v>10</v>
      </c>
      <c r="U318" s="4" t="str">
        <f t="shared" si="24"/>
        <v>12-2-10</v>
      </c>
    </row>
    <row r="319" spans="1:21" ht="31.15" customHeight="1" thickBot="1" x14ac:dyDescent="0.25">
      <c r="A319" s="69" t="str">
        <f t="shared" si="23"/>
        <v>12-2-11</v>
      </c>
      <c r="B319" s="596"/>
      <c r="C319" s="81"/>
      <c r="D319" s="81"/>
      <c r="E319" s="82">
        <f>1/COUNTA(H316:H319)</f>
        <v>0.25</v>
      </c>
      <c r="F319" s="82">
        <f>E315+E319</f>
        <v>1.25</v>
      </c>
      <c r="G319" s="76"/>
      <c r="H319" s="499" t="s">
        <v>16</v>
      </c>
      <c r="I319" s="36"/>
      <c r="J319" s="462">
        <f>IF(I319="Oui",E319,0)</f>
        <v>0</v>
      </c>
      <c r="K319" s="36"/>
      <c r="L319" s="462">
        <f>IF(K319="Oui",E319,0)</f>
        <v>0</v>
      </c>
      <c r="M319" s="36"/>
      <c r="N319" s="376">
        <f>IF(M319="Oui",E319,0)</f>
        <v>0</v>
      </c>
      <c r="O319" s="591"/>
      <c r="P319" s="591"/>
      <c r="Q319" s="592"/>
      <c r="R319" s="54">
        <v>12</v>
      </c>
      <c r="S319" s="54" t="str">
        <f>S318</f>
        <v>2</v>
      </c>
      <c r="T319" s="54">
        <f t="shared" si="28"/>
        <v>11</v>
      </c>
      <c r="U319" s="4" t="str">
        <f t="shared" si="24"/>
        <v>12-2-11</v>
      </c>
    </row>
    <row r="320" spans="1:21" ht="18.75" hidden="1" customHeight="1" thickBot="1" x14ac:dyDescent="0.25">
      <c r="A320" s="69" t="str">
        <f t="shared" si="23"/>
        <v>12--12</v>
      </c>
      <c r="B320" s="83"/>
      <c r="C320" s="81" t="s">
        <v>63</v>
      </c>
      <c r="D320" s="81" t="s">
        <v>69</v>
      </c>
      <c r="E320" s="82">
        <v>2</v>
      </c>
      <c r="F320" s="82"/>
      <c r="G320" s="76" t="s">
        <v>206</v>
      </c>
      <c r="H320" s="496" t="s">
        <v>205</v>
      </c>
      <c r="I320" s="221" t="str">
        <f>IF(I308&lt;3,IF(J321=0,H321&amp;CHAR(10),"")&amp;IF(J322=0,H322&amp;CHAR(10),"")&amp;IF(J323=0,H323&amp;CHAR(10),"")&amp;IF(J324=0,H324,""),"")</f>
        <v xml:space="preserve">- Choisit les modalités les plus efficaces pour faire avancer son projet en utilisant les TIC.
</v>
      </c>
      <c r="J320" s="441">
        <f>IF(SUM(J321:J324)&gt;0,E320+SUM(J321:J324),0)</f>
        <v>0</v>
      </c>
      <c r="K320" s="115" t="str">
        <f>IF(K308&lt;3,IF(L321=0,H321&amp;CHAR(10),"")&amp;IF(L322=0,H322&amp;CHAR(10),"")&amp;IF(L323=0,H323&amp;CHAR(10),"")&amp;IF(L324=0,H324,""),"")</f>
        <v xml:space="preserve">- Choisit les modalités les plus efficaces pour faire avancer son projet en utilisant les TIC.
</v>
      </c>
      <c r="L320" s="469">
        <f>IF(SUM(L321:L324)&gt;0,E320+SUM(L321:L324),0)</f>
        <v>0</v>
      </c>
      <c r="M320" s="117" t="str">
        <f>IF(M308&lt;3,IF(N321=0,H321&amp;CHAR(10),"")&amp;IF(N322=0,H322&amp;CHAR(10),"")&amp;IF(N323=0,H323&amp;CHAR(10),"")&amp;IF(N324=0,H324,""),"")</f>
        <v xml:space="preserve">- Choisit les modalités les plus efficaces pour faire avancer son projet en utilisant les TIC.
</v>
      </c>
      <c r="N320" s="376">
        <f>IF(SUM(N321:N324)&gt;0,E320+SUM(N321:N324),0)</f>
        <v>0</v>
      </c>
      <c r="O320" s="591"/>
      <c r="P320" s="591"/>
      <c r="Q320" s="592"/>
      <c r="R320" s="54">
        <v>12</v>
      </c>
      <c r="S320" s="54" t="str">
        <f t="shared" si="27"/>
        <v/>
      </c>
      <c r="T320" s="54">
        <f t="shared" si="28"/>
        <v>12</v>
      </c>
      <c r="U320" s="4" t="str">
        <f t="shared" si="24"/>
        <v>12--12</v>
      </c>
    </row>
    <row r="321" spans="1:21" ht="36" customHeight="1" thickBot="1" x14ac:dyDescent="0.25">
      <c r="A321" s="69" t="str">
        <f t="shared" si="23"/>
        <v>12-3-13</v>
      </c>
      <c r="B321" s="595" t="s">
        <v>205</v>
      </c>
      <c r="C321" s="85"/>
      <c r="D321" s="85"/>
      <c r="E321" s="86">
        <f>1/COUNTA(H321:H324)</f>
        <v>1</v>
      </c>
      <c r="F321" s="86">
        <f>E320+E321</f>
        <v>3</v>
      </c>
      <c r="G321" s="87"/>
      <c r="H321" s="491" t="s">
        <v>17</v>
      </c>
      <c r="I321" s="40"/>
      <c r="J321" s="460">
        <f>IF(I321="Oui",E321,0)</f>
        <v>0</v>
      </c>
      <c r="K321" s="40"/>
      <c r="L321" s="460">
        <f>IF(K321="Oui",E321,0)</f>
        <v>0</v>
      </c>
      <c r="M321" s="40"/>
      <c r="N321" s="376">
        <f>IF(M321="Oui",E321,0)</f>
        <v>0</v>
      </c>
      <c r="O321" s="591"/>
      <c r="P321" s="591"/>
      <c r="Q321" s="592"/>
      <c r="R321" s="54">
        <v>12</v>
      </c>
      <c r="S321" s="54" t="str">
        <f t="shared" si="27"/>
        <v>3</v>
      </c>
      <c r="T321" s="54">
        <f t="shared" si="28"/>
        <v>13</v>
      </c>
      <c r="U321" s="4" t="str">
        <f t="shared" si="24"/>
        <v>12-3-13</v>
      </c>
    </row>
    <row r="322" spans="1:21" ht="15.75" hidden="1" customHeight="1" x14ac:dyDescent="0.2">
      <c r="A322" s="69" t="str">
        <f t="shared" si="23"/>
        <v>12--14</v>
      </c>
      <c r="B322" s="596"/>
      <c r="C322" s="81"/>
      <c r="D322" s="81"/>
      <c r="E322" s="82">
        <f>1/COUNTA(H321:H324)</f>
        <v>1</v>
      </c>
      <c r="F322" s="82">
        <f>E320+E322</f>
        <v>3</v>
      </c>
      <c r="G322" s="76"/>
      <c r="H322" s="505"/>
      <c r="I322" s="35"/>
      <c r="J322" s="461">
        <f>IF(I322="Oui",E322,0)</f>
        <v>0</v>
      </c>
      <c r="K322" s="35"/>
      <c r="L322" s="461">
        <f>IF(K322="Oui",E322,0)</f>
        <v>0</v>
      </c>
      <c r="M322" s="35"/>
      <c r="N322" s="376">
        <f>IF(M322="Oui",E322,0)</f>
        <v>0</v>
      </c>
      <c r="O322" s="591"/>
      <c r="P322" s="591"/>
      <c r="Q322" s="592"/>
      <c r="R322" s="54">
        <v>12</v>
      </c>
      <c r="S322" s="54" t="str">
        <f t="shared" si="27"/>
        <v/>
      </c>
      <c r="T322" s="54">
        <f t="shared" si="28"/>
        <v>14</v>
      </c>
      <c r="U322" s="4" t="str">
        <f t="shared" si="24"/>
        <v>12--14</v>
      </c>
    </row>
    <row r="323" spans="1:21" ht="15.75" hidden="1" customHeight="1" x14ac:dyDescent="0.2">
      <c r="A323" s="69" t="str">
        <f t="shared" si="23"/>
        <v>12--15</v>
      </c>
      <c r="B323" s="596"/>
      <c r="C323" s="81"/>
      <c r="D323" s="81"/>
      <c r="E323" s="82">
        <f>1/COUNTA(H321:H324)</f>
        <v>1</v>
      </c>
      <c r="F323" s="82">
        <f>E320+E323</f>
        <v>3</v>
      </c>
      <c r="G323" s="76"/>
      <c r="H323" s="510"/>
      <c r="I323" s="35"/>
      <c r="J323" s="461">
        <f>IF(I323="Oui",E323,0)</f>
        <v>0</v>
      </c>
      <c r="K323" s="35"/>
      <c r="L323" s="461">
        <f>IF(K323="Oui",E323,0)</f>
        <v>0</v>
      </c>
      <c r="M323" s="35"/>
      <c r="N323" s="376">
        <f>IF(M323="Oui",E323,0)</f>
        <v>0</v>
      </c>
      <c r="O323" s="591"/>
      <c r="P323" s="591"/>
      <c r="Q323" s="592"/>
      <c r="R323" s="54">
        <v>12</v>
      </c>
      <c r="S323" s="54" t="str">
        <f t="shared" si="27"/>
        <v/>
      </c>
      <c r="T323" s="54">
        <f t="shared" si="28"/>
        <v>15</v>
      </c>
      <c r="U323" s="4" t="str">
        <f t="shared" si="24"/>
        <v>12--15</v>
      </c>
    </row>
    <row r="324" spans="1:21" ht="15.75" hidden="1" customHeight="1" thickBot="1" x14ac:dyDescent="0.25">
      <c r="A324" s="69" t="str">
        <f t="shared" si="23"/>
        <v>12--16</v>
      </c>
      <c r="B324" s="597"/>
      <c r="C324" s="88"/>
      <c r="D324" s="88"/>
      <c r="E324" s="89">
        <f>1/COUNTA(H321:H324)</f>
        <v>1</v>
      </c>
      <c r="F324" s="89">
        <f>E320+E324</f>
        <v>3</v>
      </c>
      <c r="G324" s="72"/>
      <c r="H324" s="495"/>
      <c r="I324" s="36"/>
      <c r="J324" s="462">
        <f>IF(I324="Oui",E324,0)</f>
        <v>0</v>
      </c>
      <c r="K324" s="36"/>
      <c r="L324" s="462">
        <f>IF(K324="Oui",E324,0)</f>
        <v>0</v>
      </c>
      <c r="M324" s="36"/>
      <c r="N324" s="376">
        <f>IF(M324="Oui",E324,0)</f>
        <v>0</v>
      </c>
      <c r="O324" s="591"/>
      <c r="P324" s="591"/>
      <c r="Q324" s="592"/>
      <c r="R324" s="54">
        <v>12</v>
      </c>
      <c r="S324" s="54" t="str">
        <f t="shared" si="27"/>
        <v/>
      </c>
      <c r="T324" s="54">
        <f t="shared" si="28"/>
        <v>16</v>
      </c>
      <c r="U324" s="4" t="str">
        <f t="shared" si="24"/>
        <v>12--16</v>
      </c>
    </row>
    <row r="325" spans="1:21" ht="20.25" hidden="1" customHeight="1" thickBot="1" x14ac:dyDescent="0.25">
      <c r="A325" s="69" t="str">
        <f t="shared" si="23"/>
        <v>12--17</v>
      </c>
      <c r="B325" s="83"/>
      <c r="C325" s="81" t="s">
        <v>63</v>
      </c>
      <c r="D325" s="81" t="s">
        <v>72</v>
      </c>
      <c r="E325" s="82">
        <v>3</v>
      </c>
      <c r="F325" s="82"/>
      <c r="G325" s="76" t="s">
        <v>208</v>
      </c>
      <c r="H325" s="513" t="s">
        <v>207</v>
      </c>
      <c r="I325" s="221" t="str">
        <f>IF(AND(I308&gt;3,I308&lt;4),IF(J326=0,H326&amp;CHAR(10),"")&amp;IF(J327=0,H327&amp;CHAR(10),"")&amp;IF(J328=0,H328&amp;CHAR(10),"")&amp;IF(J329=0,H329),H326&amp;CHAR(10)&amp;H327&amp;CHAR(10)&amp;H328&amp;CHAR(10)&amp;H329)</f>
        <v xml:space="preserve">- Elargit la palette des ressources par son degré d’autonomie et de recherche personnelle afin de faire avancer son projet.
</v>
      </c>
      <c r="J325" s="467">
        <f>IF(SUM(J326:J329)&gt;0,E325+SUM(J326:J329),0)</f>
        <v>0</v>
      </c>
      <c r="K325" s="118" t="str">
        <f>IF(AND(K308&gt;3,K308&lt;4),IF(L326=0,H326&amp;CHAR(10),"")&amp;IF(L327=0,H327&amp;CHAR(10),"")&amp;IF(L328=0,H328&amp;CHAR(10),"")&amp;IF(L329=0,H329),H326&amp;CHAR(10)&amp;H327&amp;CHAR(10)&amp;H328&amp;CHAR(10)&amp;H329)</f>
        <v xml:space="preserve">- Elargit la palette des ressources par son degré d’autonomie et de recherche personnelle afin de faire avancer son projet.
</v>
      </c>
      <c r="L325" s="470">
        <f>IF(SUM(L326:L329)&gt;0,E325+SUM(L326:L329),0)</f>
        <v>0</v>
      </c>
      <c r="M325" s="119" t="str">
        <f>IF(AND(M308&gt;3,M308&lt;4),IF(N326=0,H326&amp;CHAR(10),"")&amp;IF(N327=0,H327&amp;CHAR(10),"")&amp;IF(N328=0,H328&amp;CHAR(10),"")&amp;IF(N329=0,H329),H326&amp;CHAR(10)&amp;H327&amp;CHAR(10)&amp;H328&amp;CHAR(10)&amp;H329)</f>
        <v xml:space="preserve">- Elargit la palette des ressources par son degré d’autonomie et de recherche personnelle afin de faire avancer son projet.
</v>
      </c>
      <c r="N325" s="376">
        <f>IF(SUM(N326:N329)&gt;0,E325+SUM(N326:N329),0)</f>
        <v>0</v>
      </c>
      <c r="O325" s="591"/>
      <c r="P325" s="591"/>
      <c r="Q325" s="592"/>
      <c r="R325" s="54">
        <v>12</v>
      </c>
      <c r="S325" s="54" t="str">
        <f t="shared" si="27"/>
        <v/>
      </c>
      <c r="T325" s="54">
        <f t="shared" si="28"/>
        <v>17</v>
      </c>
      <c r="U325" s="4" t="str">
        <f t="shared" si="24"/>
        <v>12--17</v>
      </c>
    </row>
    <row r="326" spans="1:21" ht="43.15" customHeight="1" thickBot="1" x14ac:dyDescent="0.25">
      <c r="A326" s="69" t="str">
        <f t="shared" si="23"/>
        <v>12-4-18</v>
      </c>
      <c r="B326" s="528" t="s">
        <v>207</v>
      </c>
      <c r="C326" s="85"/>
      <c r="D326" s="85"/>
      <c r="E326" s="86">
        <f>1/COUNTA(H326:H329)</f>
        <v>1</v>
      </c>
      <c r="F326" s="86">
        <f>E325+E326</f>
        <v>4</v>
      </c>
      <c r="G326" s="87"/>
      <c r="H326" s="529" t="s">
        <v>18</v>
      </c>
      <c r="I326" s="40"/>
      <c r="J326" s="460">
        <f>IF(I326="Oui",E326,0)</f>
        <v>0</v>
      </c>
      <c r="K326" s="40"/>
      <c r="L326" s="460">
        <f>IF(K326="Oui",E326,0)</f>
        <v>0</v>
      </c>
      <c r="M326" s="40"/>
      <c r="N326" s="376">
        <f>IF(M326="Oui",E326,0)</f>
        <v>0</v>
      </c>
      <c r="O326" s="591"/>
      <c r="P326" s="591"/>
      <c r="Q326" s="592"/>
      <c r="R326" s="54">
        <v>12</v>
      </c>
      <c r="S326" s="54" t="str">
        <f t="shared" si="27"/>
        <v>4</v>
      </c>
      <c r="T326" s="54">
        <f t="shared" si="28"/>
        <v>18</v>
      </c>
      <c r="U326" s="4" t="str">
        <f t="shared" si="24"/>
        <v>12-4-18</v>
      </c>
    </row>
    <row r="327" spans="1:21" ht="8.4499999999999993" hidden="1" customHeight="1" x14ac:dyDescent="0.2">
      <c r="B327" s="81"/>
      <c r="C327" s="81"/>
      <c r="D327" s="81"/>
      <c r="E327" s="82">
        <f>1/COUNTA(H326:H329)</f>
        <v>1</v>
      </c>
      <c r="F327" s="82">
        <f>E325+E327</f>
        <v>4</v>
      </c>
      <c r="G327" s="76"/>
      <c r="H327" s="284"/>
      <c r="I327" s="481"/>
      <c r="J327" s="367">
        <f>IF(I327="Oui",E327,0)</f>
        <v>0</v>
      </c>
      <c r="K327" s="43"/>
      <c r="L327" s="367">
        <f>IF(K327="Oui",E327,0)</f>
        <v>0</v>
      </c>
      <c r="M327" s="43"/>
      <c r="N327" s="376">
        <f>IF(M327="Oui",E327,0)</f>
        <v>0</v>
      </c>
      <c r="O327" s="146"/>
      <c r="P327" s="146"/>
      <c r="Q327" s="146"/>
    </row>
    <row r="328" spans="1:21" ht="15.6" hidden="1" customHeight="1" x14ac:dyDescent="0.2">
      <c r="B328" s="81"/>
      <c r="C328" s="81"/>
      <c r="D328" s="81"/>
      <c r="E328" s="82">
        <f>1/COUNTA(H326:H329)</f>
        <v>1</v>
      </c>
      <c r="F328" s="82">
        <f>E325+E328</f>
        <v>4</v>
      </c>
      <c r="G328" s="76"/>
      <c r="H328" s="284"/>
      <c r="I328" s="481"/>
      <c r="J328" s="367">
        <f>IF(I328="Oui",E328,0)</f>
        <v>0</v>
      </c>
      <c r="K328" s="43"/>
      <c r="L328" s="367">
        <f>IF(K328="Oui",E328,0)</f>
        <v>0</v>
      </c>
      <c r="M328" s="43"/>
      <c r="N328" s="376">
        <f>IF(M328="Oui",E328,0)</f>
        <v>0</v>
      </c>
      <c r="O328" s="146"/>
      <c r="P328" s="146"/>
      <c r="Q328" s="146"/>
    </row>
    <row r="329" spans="1:21" ht="19.899999999999999" hidden="1" customHeight="1" thickBot="1" x14ac:dyDescent="0.25">
      <c r="B329" s="81"/>
      <c r="C329" s="81"/>
      <c r="D329" s="81"/>
      <c r="E329" s="82">
        <f>1/COUNTA(H326:H329)</f>
        <v>1</v>
      </c>
      <c r="F329" s="82">
        <f>E325+E329</f>
        <v>4</v>
      </c>
      <c r="G329" s="76"/>
      <c r="H329" s="474"/>
      <c r="I329" s="473"/>
      <c r="J329" s="368">
        <f>IF(I329="Oui",E329,0)</f>
        <v>0</v>
      </c>
      <c r="K329" s="44"/>
      <c r="L329" s="368">
        <f>IF(K329="Oui",E329,0)</f>
        <v>0</v>
      </c>
      <c r="M329" s="44"/>
      <c r="N329" s="376">
        <f>IF(M329="Oui",E329,0)</f>
        <v>0</v>
      </c>
      <c r="O329" s="146"/>
      <c r="P329" s="146"/>
      <c r="Q329" s="146"/>
    </row>
    <row r="330" spans="1:21" ht="39" thickBot="1" x14ac:dyDescent="0.25">
      <c r="H330" s="283"/>
      <c r="I330" s="173" t="s">
        <v>386</v>
      </c>
      <c r="J330" s="364"/>
      <c r="K330" s="174" t="s">
        <v>407</v>
      </c>
      <c r="M330" s="175" t="s">
        <v>408</v>
      </c>
      <c r="O330" s="146"/>
      <c r="P330" s="146"/>
      <c r="Q330" s="146"/>
    </row>
    <row r="331" spans="1:21" ht="85.5" customHeight="1" thickBot="1" x14ac:dyDescent="0.25">
      <c r="H331" s="283"/>
      <c r="I331" s="568"/>
      <c r="J331" s="364"/>
      <c r="K331" s="275"/>
      <c r="M331" s="275"/>
    </row>
    <row r="332" spans="1:21" ht="12.75" x14ac:dyDescent="0.2">
      <c r="H332" s="283"/>
      <c r="J332" s="364"/>
    </row>
    <row r="333" spans="1:21" ht="12.75" x14ac:dyDescent="0.2">
      <c r="H333" s="283"/>
      <c r="J333" s="364"/>
    </row>
    <row r="334" spans="1:21" ht="12.75" x14ac:dyDescent="0.2">
      <c r="H334" s="283"/>
      <c r="J334" s="364"/>
    </row>
  </sheetData>
  <sheetProtection password="C577" sheet="1" objects="1" scenarios="1" formatColumns="0" formatRows="0" autoFilter="0" pivotTables="0"/>
  <mergeCells count="88">
    <mergeCell ref="I1:I4"/>
    <mergeCell ref="B100:B103"/>
    <mergeCell ref="B105:B108"/>
    <mergeCell ref="B32:B35"/>
    <mergeCell ref="B48:B51"/>
    <mergeCell ref="B5:K5"/>
    <mergeCell ref="B37:B39"/>
    <mergeCell ref="B126:B129"/>
    <mergeCell ref="B131:B134"/>
    <mergeCell ref="B136:B139"/>
    <mergeCell ref="B21:B25"/>
    <mergeCell ref="B27:B30"/>
    <mergeCell ref="B110:B113"/>
    <mergeCell ref="B115:B118"/>
    <mergeCell ref="B53:B56"/>
    <mergeCell ref="B84:B87"/>
    <mergeCell ref="B74:B77"/>
    <mergeCell ref="B79:B82"/>
    <mergeCell ref="B58:B61"/>
    <mergeCell ref="B89:B90"/>
    <mergeCell ref="B63:B64"/>
    <mergeCell ref="B141:B142"/>
    <mergeCell ref="B183:B186"/>
    <mergeCell ref="B188:B191"/>
    <mergeCell ref="B316:B319"/>
    <mergeCell ref="B204:B207"/>
    <mergeCell ref="B209:B212"/>
    <mergeCell ref="B214:B217"/>
    <mergeCell ref="B193:B195"/>
    <mergeCell ref="B245:B246"/>
    <mergeCell ref="B271:B273"/>
    <mergeCell ref="B219:B221"/>
    <mergeCell ref="B167:B169"/>
    <mergeCell ref="B152:B155"/>
    <mergeCell ref="B157:B160"/>
    <mergeCell ref="B162:B165"/>
    <mergeCell ref="B321:B324"/>
    <mergeCell ref="O285:O301"/>
    <mergeCell ref="B285:B288"/>
    <mergeCell ref="B290:B293"/>
    <mergeCell ref="B295:B298"/>
    <mergeCell ref="O311:O326"/>
    <mergeCell ref="B300:B301"/>
    <mergeCell ref="O21:O39"/>
    <mergeCell ref="Q21:Q39"/>
    <mergeCell ref="B311:B314"/>
    <mergeCell ref="B256:B259"/>
    <mergeCell ref="B261:B264"/>
    <mergeCell ref="B266:B269"/>
    <mergeCell ref="B230:B233"/>
    <mergeCell ref="B235:B238"/>
    <mergeCell ref="B240:B243"/>
    <mergeCell ref="Q137:Q142"/>
    <mergeCell ref="O119:O122"/>
    <mergeCell ref="P119:P122"/>
    <mergeCell ref="O48:O64"/>
    <mergeCell ref="P48:P64"/>
    <mergeCell ref="Q48:Q64"/>
    <mergeCell ref="B178:B181"/>
    <mergeCell ref="O74:O90"/>
    <mergeCell ref="P74:P90"/>
    <mergeCell ref="Q74:Q90"/>
    <mergeCell ref="O204:O221"/>
    <mergeCell ref="P204:P221"/>
    <mergeCell ref="Q204:Q221"/>
    <mergeCell ref="Q178:Q195"/>
    <mergeCell ref="O256:O273"/>
    <mergeCell ref="O100:O116"/>
    <mergeCell ref="P100:P116"/>
    <mergeCell ref="Q100:Q116"/>
    <mergeCell ref="O126:O142"/>
    <mergeCell ref="P126:P142"/>
    <mergeCell ref="Q119:Q122"/>
    <mergeCell ref="Q145:Q148"/>
    <mergeCell ref="Q152:Q169"/>
    <mergeCell ref="O230:O246"/>
    <mergeCell ref="P230:P246"/>
    <mergeCell ref="Q230:Q246"/>
    <mergeCell ref="O152:O169"/>
    <mergeCell ref="P152:P169"/>
    <mergeCell ref="O178:O195"/>
    <mergeCell ref="P178:P195"/>
    <mergeCell ref="P311:P326"/>
    <mergeCell ref="Q311:Q326"/>
    <mergeCell ref="P285:P301"/>
    <mergeCell ref="Q285:Q301"/>
    <mergeCell ref="P256:P273"/>
    <mergeCell ref="Q256:Q273"/>
  </mergeCells>
  <phoneticPr fontId="9" type="noConversion"/>
  <dataValidations count="8">
    <dataValidation type="list" showInputMessage="1" showErrorMessage="1" sqref="H11" xr:uid="{00000000-0002-0000-0000-000000000000}">
      <formula1>"Monsieur, Madame,Mademoiselle"</formula1>
    </dataValidation>
    <dataValidation type="list" allowBlank="1" showInputMessage="1" showErrorMessage="1" sqref="M295:M298 I69 M290:M293 M285:M288 K295:K298 K290:K293 I300:I303 K285:K288 I295:I298 K245:K248 M300:M303 M266:M269 M261:M264 M240:M243 M235:M238 M230:M233 K240:K243 K235:K238 I245:I248 K230:K233 M271:M274 I240:I243 M245:M248 I271:I274 M256:M259 M188:M191 M183:M186 M178:M181 K188:K191 K183:K186 I193:I196 K178:K181 I188:I191 K141:K144 M193:M196 M162:M165 M157:M160 M136:M139 M131:M134 M126:M129 K136:K139 K131:K134 M141:M144 K126:K129 I136:I139 M79:M82 K266:K269 M105:M108 M100:M103 M74:M77 K84:K87 K79:K82 K74:K77 M115:M118 M53:M56 K261:K264 K256:K259 M89:M92 I326:I329 M48:M51 M21:M25 K32:K35 K27:K30 K21:K25 I32:I35 K300:K303 I95 K271:K274 M316:M319 M311:M314 M37:M40 K321:K324 K316:K319 K311:K314 M326:M329 I321:I324 I316:I319 I311:I314 I37:I40 M63:M66 I43 K63:K66 I290:I293 K58:K61 K53:K56 K48:K51 I58:I61 I89:I92 I63:I66 K326:K329 M321:M324 I53:I56 I285:I288 I84:I87 K115:K118 K110:K113 K105:K108 K100:K103 I110:I113 I105:I108 I79:I82 I266:I269 I235:I238 I27:I30 M167:M170 I131:I134 K167:K170 M152:M155 K162:K165 K157:K160 K152:K155 I162:I165 I167:I170 I157:I160 I152:I155 I126:I129 M219:M222 I183:I186 K219:K222 I261:I264 I256:I259 I21:I25 I48:I51 I74:I77 I219:I222 I141:I144 I100:I103 I178:I181 I230:I233 K37:K40 M32:M35 M27:M30 M58:M61 K89:K92 M84:M87 I115:I118 M110:M113 K193:K196 M214:M217 M209:M212 M204:M207 K214:K217 K209:K212 K204:K207 I214:I217 I209:I212 I204:I207" xr:uid="{00000000-0002-0000-0000-000001000000}">
      <formula1>"Oui, "</formula1>
    </dataValidation>
    <dataValidation type="date" allowBlank="1" showErrorMessage="1" errorTitle="Saisir une date de naissance" error="Le stagiaire doit avoir plus de 15 ans et moins de 65 ans_x000a_" sqref="K11" xr:uid="{00000000-0002-0000-0000-000002000000}">
      <formula1>18264</formula1>
      <formula2>O14</formula2>
    </dataValidation>
    <dataValidation type="date" allowBlank="1" showInputMessage="1" showErrorMessage="1" errorTitle="erreur de date" error="la date doit-être entre le 01/01/2011 et le 31/08/2012" promptTitle="Saisie d'une date" prompt="saisir la date au format jj/mm/aaaa" sqref="L15 J15" xr:uid="{00000000-0002-0000-0000-000003000000}">
      <formula1>40544</formula1>
      <formula2>41152</formula2>
    </dataValidation>
    <dataValidation type="date" allowBlank="1" showInputMessage="1" showErrorMessage="1" errorTitle="erreur de format de date" error="La date doit être supérieure à celle de l'entretien initial" promptTitle="Saisie d'une date" prompt="saisir la date au format jj/mm/aaaa" sqref="M15" xr:uid="{00000000-0002-0000-0000-000004000000}">
      <formula1>I15</formula1>
      <formula2>72928</formula2>
    </dataValidation>
    <dataValidation type="date" allowBlank="1" showInputMessage="1" showErrorMessage="1" errorTitle="erreur de  format de date" promptTitle="Saisie d'une date" prompt="saisir la date au format jj/mm/aaaa" sqref="I15" xr:uid="{00000000-0002-0000-0000-000005000000}">
      <formula1>40544</formula1>
      <formula2>72928</formula2>
    </dataValidation>
    <dataValidation type="date" allowBlank="1" showInputMessage="1" showErrorMessage="1" errorTitle="erreur de format de date" error="La date doit être supérieure à celle de l'entretien initial" promptTitle="Saisie d'une date" prompt="saisir la date au format jj/mm/aaaa" sqref="K15" xr:uid="{00000000-0002-0000-0000-000006000000}">
      <formula1>I15</formula1>
      <formula2>72928</formula2>
    </dataValidation>
    <dataValidation type="list" allowBlank="1" showInputMessage="1" sqref="J1:J4 I1" xr:uid="{00000000-0002-0000-0000-000007000000}">
      <formula1>$Q$2:$Q$5</formula1>
    </dataValidation>
  </dataValidations>
  <pageMargins left="0.25" right="0.25" top="0.75" bottom="0.75" header="0.3" footer="0.3"/>
  <pageSetup paperSize="9" scale="37"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pageSetUpPr fitToPage="1"/>
  </sheetPr>
  <dimension ref="A1:E30"/>
  <sheetViews>
    <sheetView workbookViewId="0">
      <selection activeCell="A10" sqref="A10"/>
    </sheetView>
  </sheetViews>
  <sheetFormatPr baseColWidth="10" defaultRowHeight="12.75" x14ac:dyDescent="0.2"/>
  <cols>
    <col min="1" max="1" width="23.140625" customWidth="1"/>
    <col min="2" max="2" width="30.28515625" customWidth="1"/>
    <col min="3" max="3" width="19.42578125" style="99" customWidth="1"/>
    <col min="4" max="4" width="107" style="1" customWidth="1"/>
    <col min="5" max="5" width="159.5703125" style="1" customWidth="1"/>
  </cols>
  <sheetData>
    <row r="1" spans="1:5" ht="50.25" customHeight="1" x14ac:dyDescent="0.2">
      <c r="A1" s="157"/>
      <c r="B1" s="157"/>
      <c r="C1" s="212"/>
      <c r="D1" s="209" t="str">
        <f>Saisie!I1</f>
        <v>Compétences de Base Professionnelles</v>
      </c>
      <c r="E1" s="168"/>
    </row>
    <row r="2" spans="1:5" ht="14.25" customHeight="1" x14ac:dyDescent="0.2">
      <c r="A2" s="158"/>
      <c r="B2" s="157"/>
      <c r="C2" s="212"/>
      <c r="D2"/>
      <c r="E2" s="168"/>
    </row>
    <row r="3" spans="1:5" ht="28.5" customHeight="1" x14ac:dyDescent="0.2">
      <c r="A3" s="756" t="s">
        <v>267</v>
      </c>
      <c r="B3" s="756"/>
      <c r="C3" s="756"/>
      <c r="D3" s="756"/>
      <c r="E3" s="2"/>
    </row>
    <row r="4" spans="1:5" ht="15" x14ac:dyDescent="0.2">
      <c r="A4" s="4" t="s">
        <v>51</v>
      </c>
    </row>
    <row r="5" spans="1:5" ht="18" customHeight="1" thickBot="1" x14ac:dyDescent="0.25"/>
    <row r="6" spans="1:5" ht="18" customHeight="1" x14ac:dyDescent="0.2">
      <c r="A6" s="186" t="s">
        <v>36</v>
      </c>
      <c r="B6" s="187"/>
      <c r="C6" s="188"/>
      <c r="D6" s="189" t="str">
        <f xml:space="preserve"> "Organisme mandataire : "&amp; Saisie!H6</f>
        <v xml:space="preserve">Organisme mandataire : </v>
      </c>
      <c r="E6"/>
    </row>
    <row r="7" spans="1:5" ht="18" customHeight="1" x14ac:dyDescent="0.2">
      <c r="A7" s="190" t="s">
        <v>37</v>
      </c>
      <c r="B7" s="191" t="str">
        <f>IF(Saisie!H12&lt;&gt;"",Saisie!H12,"")</f>
        <v/>
      </c>
      <c r="C7" s="192"/>
      <c r="D7" s="193" t="str">
        <f xml:space="preserve"> "Organisme assurant l'évaluation : "&amp; Saisie!H7</f>
        <v xml:space="preserve">Organisme assurant l'évaluation : </v>
      </c>
      <c r="E7"/>
    </row>
    <row r="8" spans="1:5" ht="18" customHeight="1" x14ac:dyDescent="0.2">
      <c r="A8" s="190" t="s">
        <v>33</v>
      </c>
      <c r="B8" s="191" t="str">
        <f>IF(Saisie!H13&lt;&gt;"",Saisie!H13,"")</f>
        <v/>
      </c>
      <c r="C8" s="192"/>
      <c r="D8" s="193" t="str">
        <f>"Nom du référent évaluation du parcours : "&amp; Saisie!H8</f>
        <v xml:space="preserve">Nom du référent évaluation du parcours : </v>
      </c>
      <c r="E8"/>
    </row>
    <row r="9" spans="1:5" ht="18" customHeight="1" thickBot="1" x14ac:dyDescent="0.25">
      <c r="A9" s="194" t="s">
        <v>38</v>
      </c>
      <c r="B9" s="195" t="str">
        <f>IF(Saisie!M15&lt;&gt;"",Saisie!M15,"")</f>
        <v/>
      </c>
      <c r="C9" s="196"/>
      <c r="D9" s="197"/>
      <c r="E9"/>
    </row>
    <row r="10" spans="1:5" ht="15.75" thickBot="1" x14ac:dyDescent="0.25">
      <c r="A10" s="4"/>
      <c r="B10" s="4"/>
      <c r="C10" s="182"/>
      <c r="D10" s="185"/>
      <c r="E10"/>
    </row>
    <row r="11" spans="1:5" ht="30.75" thickBot="1" x14ac:dyDescent="0.25">
      <c r="A11" s="198" t="s">
        <v>39</v>
      </c>
      <c r="B11" s="198" t="s">
        <v>34</v>
      </c>
      <c r="C11" s="199" t="s">
        <v>209</v>
      </c>
      <c r="D11" s="198" t="s">
        <v>249</v>
      </c>
      <c r="E11"/>
    </row>
    <row r="12" spans="1:5" ht="90" customHeight="1" thickBot="1" x14ac:dyDescent="0.25">
      <c r="A12" s="200">
        <v>1</v>
      </c>
      <c r="B12" s="300" t="s">
        <v>487</v>
      </c>
      <c r="C12" s="201">
        <f>ROUNDUP(Saisie!M18,0)</f>
        <v>0</v>
      </c>
      <c r="D12" s="198" t="str">
        <f>IF(Saisie!N19&lt;&gt;"","indicateurs validés dans la compétence en cours d'acquisition : " &amp;CHAR(10) &amp; Saisie!N19,IF(C12&lt;&gt;0,Saisie!M19,""))</f>
        <v/>
      </c>
      <c r="E12"/>
    </row>
    <row r="13" spans="1:5" ht="90" customHeight="1" thickBot="1" x14ac:dyDescent="0.25">
      <c r="A13" s="200">
        <v>2</v>
      </c>
      <c r="B13" s="198" t="s">
        <v>42</v>
      </c>
      <c r="C13" s="201">
        <f>ROUNDUP(Saisie!M45,0)</f>
        <v>0</v>
      </c>
      <c r="D13" s="198" t="str">
        <f>IF(Saisie!N46&lt;&gt;"","indicateurs validés dans la compétence en cours d'acquisition : " &amp;CHAR(10) &amp; Saisie!N46,IF(C13&lt;&gt;0,Saisie!M46,""))</f>
        <v/>
      </c>
      <c r="E13"/>
    </row>
    <row r="14" spans="1:5" ht="90" customHeight="1" thickBot="1" x14ac:dyDescent="0.25">
      <c r="A14" s="200">
        <v>3</v>
      </c>
      <c r="B14" s="198" t="s">
        <v>43</v>
      </c>
      <c r="C14" s="201">
        <f>ROUNDUP(Saisie!M71,0)</f>
        <v>0</v>
      </c>
      <c r="D14" s="198" t="str">
        <f>IF(Saisie!N72&lt;&gt;"","indicateurs validés dans la compétence en cours d'acquisition : " &amp;CHAR(10) &amp; Saisie!N72,IF(C14&lt;&gt;0,Saisie!M72,""))</f>
        <v/>
      </c>
      <c r="E14"/>
    </row>
    <row r="15" spans="1:5" ht="90" customHeight="1" thickBot="1" x14ac:dyDescent="0.25">
      <c r="A15" s="200">
        <v>4</v>
      </c>
      <c r="B15" s="198" t="s">
        <v>40</v>
      </c>
      <c r="C15" s="201">
        <f>ROUNDUP(Saisie!M97,0)</f>
        <v>0</v>
      </c>
      <c r="D15" s="198" t="str">
        <f>IF(Saisie!N98&lt;&gt;"","indicateurs validés dans la compétence en cours d'acquisition : " &amp;CHAR(10) &amp; Saisie!N98,IF(C15&lt;&gt;0,Saisie!M98,""))</f>
        <v/>
      </c>
      <c r="E15"/>
    </row>
    <row r="16" spans="1:5" ht="90" customHeight="1" thickBot="1" x14ac:dyDescent="0.25">
      <c r="A16" s="200">
        <v>5</v>
      </c>
      <c r="B16" s="198" t="s">
        <v>41</v>
      </c>
      <c r="C16" s="201">
        <f>ROUNDUP(Saisie!M123,0)</f>
        <v>0</v>
      </c>
      <c r="D16" s="198" t="str">
        <f>IF(Saisie!N124&lt;&gt;"","indicateurs validés dans la compétence en cours d'acquisition : " &amp;CHAR(10) &amp; Saisie!N124,IF(C16&lt;&gt;0,Saisie!M124,""))</f>
        <v/>
      </c>
      <c r="E16"/>
    </row>
    <row r="17" spans="1:5" ht="90" customHeight="1" thickBot="1" x14ac:dyDescent="0.25">
      <c r="A17" s="200">
        <v>6</v>
      </c>
      <c r="B17" s="198" t="s">
        <v>44</v>
      </c>
      <c r="C17" s="201">
        <f>ROUNDUP(Saisie!M149,0)</f>
        <v>0</v>
      </c>
      <c r="D17" s="198" t="str">
        <f>IF(Saisie!N150&lt;&gt;"","indicateurs validés dans la compétence en cours d'acquisition : " &amp;CHAR(10) &amp; Saisie!N150,IF(C17&lt;&gt;0,Saisie!M150,""))</f>
        <v/>
      </c>
      <c r="E17"/>
    </row>
    <row r="18" spans="1:5" ht="90" customHeight="1" thickBot="1" x14ac:dyDescent="0.25">
      <c r="A18" s="200">
        <v>7</v>
      </c>
      <c r="B18" s="198" t="s">
        <v>45</v>
      </c>
      <c r="C18" s="201">
        <f>ROUNDUP(Saisie!M175,0)</f>
        <v>0</v>
      </c>
      <c r="D18" s="198" t="str">
        <f>IF(Saisie!N176&lt;&gt;"","indicateurs validés dans la compétence en cours d'acquisition : " &amp;CHAR(10) &amp; Saisie!N176,IF(C18&lt;&gt;0,Saisie!M176,""))</f>
        <v/>
      </c>
      <c r="E18"/>
    </row>
    <row r="19" spans="1:5" ht="90" customHeight="1" thickBot="1" x14ac:dyDescent="0.25">
      <c r="A19" s="200">
        <v>8</v>
      </c>
      <c r="B19" s="198" t="s">
        <v>46</v>
      </c>
      <c r="C19" s="201">
        <f>ROUNDUP(Saisie!M201,0)</f>
        <v>0</v>
      </c>
      <c r="D19" s="198" t="str">
        <f>IF(Saisie!N202&lt;&gt;"","indicateurs validés dans la compétence en cours d'acquisition : " &amp;CHAR(10) &amp; Saisie!N202,IF(C19&lt;&gt;0,Saisie!M202,""))</f>
        <v/>
      </c>
      <c r="E19"/>
    </row>
    <row r="20" spans="1:5" ht="90" customHeight="1" thickBot="1" x14ac:dyDescent="0.25">
      <c r="A20" s="200">
        <v>9</v>
      </c>
      <c r="B20" s="198" t="s">
        <v>47</v>
      </c>
      <c r="C20" s="201">
        <f>ROUNDUP(Saisie!M227,0)</f>
        <v>0</v>
      </c>
      <c r="D20" s="198" t="str">
        <f>IF(Saisie!N228&lt;&gt;"","indicateurs validés dans la compétence en cours d'acquisition : " &amp;CHAR(10) &amp; Saisie!N228,IF(C20&lt;&gt;0,Saisie!M228,""))</f>
        <v/>
      </c>
      <c r="E20"/>
    </row>
    <row r="21" spans="1:5" ht="90" customHeight="1" thickBot="1" x14ac:dyDescent="0.25">
      <c r="A21" s="200">
        <v>10</v>
      </c>
      <c r="B21" s="198" t="s">
        <v>48</v>
      </c>
      <c r="C21" s="201">
        <f>ROUNDUP(Saisie!M253,0)</f>
        <v>0</v>
      </c>
      <c r="D21" s="198" t="str">
        <f>IF(Saisie!N254&lt;&gt;"","indicateurs validés dans la compétence en cours d'acquisition : " &amp;CHAR(10) &amp; Saisie!N254,IF(C21&lt;&gt;0,Saisie!M254,""))</f>
        <v/>
      </c>
      <c r="E21"/>
    </row>
    <row r="22" spans="1:5" ht="90" customHeight="1" thickBot="1" x14ac:dyDescent="0.25">
      <c r="A22" s="200">
        <v>11</v>
      </c>
      <c r="B22" s="198" t="s">
        <v>49</v>
      </c>
      <c r="C22" s="201">
        <f>ROUNDUP(Saisie!M279,0)</f>
        <v>0</v>
      </c>
      <c r="D22" s="198" t="str">
        <f>IF(Saisie!N280&lt;&gt;"","indicateurs validés dans la compétence en cours d'acquisition : " &amp;CHAR(10) &amp; Saisie!N280,IF(C22&lt;&gt;0,Saisie!M280,""))</f>
        <v/>
      </c>
      <c r="E22"/>
    </row>
    <row r="23" spans="1:5" ht="90" customHeight="1" thickBot="1" x14ac:dyDescent="0.25">
      <c r="A23" s="200">
        <v>12</v>
      </c>
      <c r="B23" s="198" t="s">
        <v>50</v>
      </c>
      <c r="C23" s="201">
        <f>ROUNDUP(Saisie!M308,0)</f>
        <v>0</v>
      </c>
      <c r="D23" s="198" t="str">
        <f>IF(Saisie!N309&lt;&gt;"","indicateurs validés dans la compétence en cours d'acquisition : "&amp;CHAR(10)&amp;Saisie!N309,IF(C23&lt;&gt;0,Saisie!M309,""))</f>
        <v/>
      </c>
      <c r="E23"/>
    </row>
    <row r="24" spans="1:5" x14ac:dyDescent="0.2">
      <c r="A24" s="14"/>
      <c r="B24" s="15"/>
      <c r="C24" s="101"/>
      <c r="D24" s="15"/>
      <c r="E24"/>
    </row>
    <row r="25" spans="1:5" x14ac:dyDescent="0.2">
      <c r="A25" s="17"/>
      <c r="B25" s="17"/>
      <c r="C25" s="102"/>
      <c r="D25" s="24"/>
      <c r="E25"/>
    </row>
    <row r="26" spans="1:5" x14ac:dyDescent="0.2">
      <c r="E26"/>
    </row>
    <row r="27" spans="1:5" x14ac:dyDescent="0.2">
      <c r="E27"/>
    </row>
    <row r="28" spans="1:5" x14ac:dyDescent="0.2">
      <c r="E28"/>
    </row>
    <row r="29" spans="1:5" x14ac:dyDescent="0.2">
      <c r="E29"/>
    </row>
    <row r="30" spans="1:5" x14ac:dyDescent="0.2">
      <c r="E30"/>
    </row>
  </sheetData>
  <sheetProtection password="C577" sheet="1" objects="1" scenarios="1" selectLockedCells="1"/>
  <mergeCells count="1">
    <mergeCell ref="A3:D3"/>
  </mergeCells>
  <phoneticPr fontId="0" type="noConversion"/>
  <pageMargins left="0.19685039370078741" right="0.19685039370078741" top="0.59055118110236227" bottom="0.17" header="0.2" footer="0.51181102362204722"/>
  <pageSetup paperSize="9" scale="5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6"/>
  <dimension ref="A1:O37"/>
  <sheetViews>
    <sheetView workbookViewId="0">
      <selection activeCell="F14" sqref="F14"/>
    </sheetView>
  </sheetViews>
  <sheetFormatPr baseColWidth="10" defaultRowHeight="12.75" x14ac:dyDescent="0.2"/>
  <cols>
    <col min="1" max="1" width="21.5703125" bestFit="1" customWidth="1"/>
    <col min="2" max="4" width="22" style="99" customWidth="1"/>
    <col min="5" max="5" width="11.140625" style="122" customWidth="1"/>
    <col min="8" max="10" width="11.42578125" style="99" customWidth="1"/>
    <col min="11" max="11" width="20.85546875" customWidth="1"/>
    <col min="12" max="12" width="11.140625" customWidth="1"/>
    <col min="13" max="13" width="14" bestFit="1" customWidth="1"/>
    <col min="14" max="14" width="18.42578125" bestFit="1" customWidth="1"/>
  </cols>
  <sheetData>
    <row r="1" spans="1:15" x14ac:dyDescent="0.2">
      <c r="A1" t="s">
        <v>272</v>
      </c>
      <c r="B1" s="99" t="s">
        <v>297</v>
      </c>
      <c r="C1" s="99" t="s">
        <v>298</v>
      </c>
      <c r="D1" s="99" t="s">
        <v>299</v>
      </c>
      <c r="E1" s="122" t="s">
        <v>252</v>
      </c>
      <c r="F1" t="s">
        <v>217</v>
      </c>
      <c r="G1" t="s">
        <v>248</v>
      </c>
      <c r="H1" s="99" t="s">
        <v>294</v>
      </c>
      <c r="I1" s="99" t="s">
        <v>295</v>
      </c>
      <c r="J1" s="99" t="s">
        <v>296</v>
      </c>
      <c r="K1" t="s">
        <v>271</v>
      </c>
      <c r="L1" t="s">
        <v>276</v>
      </c>
      <c r="M1" t="s">
        <v>273</v>
      </c>
      <c r="N1" t="s">
        <v>274</v>
      </c>
      <c r="O1" t="s">
        <v>275</v>
      </c>
    </row>
    <row r="2" spans="1:15" x14ac:dyDescent="0.2">
      <c r="A2" t="s">
        <v>214</v>
      </c>
      <c r="B2" s="99">
        <f>DAY(Saisie!$I$15)</f>
        <v>0</v>
      </c>
      <c r="C2" s="99">
        <f>MONTH(Saisie!$I$15)</f>
        <v>1</v>
      </c>
      <c r="D2" s="99">
        <f>YEAR(Saisie!$I$15)</f>
        <v>1900</v>
      </c>
      <c r="E2" s="122">
        <f>Saisie!$H$11</f>
        <v>0</v>
      </c>
      <c r="F2">
        <f>Saisie!$H$12</f>
        <v>0</v>
      </c>
      <c r="G2">
        <f>Saisie!$H$13</f>
        <v>0</v>
      </c>
      <c r="H2" s="99">
        <f>DAY(Saisie!$K$11)</f>
        <v>0</v>
      </c>
      <c r="I2" s="99">
        <f>MONTH(Saisie!$K$11)</f>
        <v>1</v>
      </c>
      <c r="J2" s="99">
        <f>YEAR(Saisie!$K$11)</f>
        <v>1900</v>
      </c>
      <c r="K2">
        <f>Saisie!$I$6</f>
        <v>0</v>
      </c>
      <c r="L2">
        <f>Saisie!$I$7</f>
        <v>0</v>
      </c>
      <c r="M2">
        <f>Saisie!$I$8</f>
        <v>0</v>
      </c>
      <c r="N2">
        <v>1</v>
      </c>
      <c r="O2" s="111">
        <f>Saisie!I18</f>
        <v>0</v>
      </c>
    </row>
    <row r="3" spans="1:15" x14ac:dyDescent="0.2">
      <c r="A3" t="s">
        <v>214</v>
      </c>
      <c r="B3" s="99">
        <f>DAY(Saisie!$I$15)</f>
        <v>0</v>
      </c>
      <c r="C3" s="99">
        <f>MONTH(Saisie!$I$15)</f>
        <v>1</v>
      </c>
      <c r="D3" s="99">
        <f>YEAR(Saisie!$I$15)</f>
        <v>1900</v>
      </c>
      <c r="E3" s="122">
        <f>Saisie!$H$11</f>
        <v>0</v>
      </c>
      <c r="F3">
        <f>Saisie!$H$12</f>
        <v>0</v>
      </c>
      <c r="G3">
        <f>Saisie!$H$13</f>
        <v>0</v>
      </c>
      <c r="H3" s="99">
        <f>DAY(Saisie!$K$11)</f>
        <v>0</v>
      </c>
      <c r="I3" s="99">
        <f>MONTH(Saisie!$K$11)</f>
        <v>1</v>
      </c>
      <c r="J3" s="99">
        <f>YEAR(Saisie!$K$11)</f>
        <v>1900</v>
      </c>
      <c r="K3">
        <f>Saisie!$I$6</f>
        <v>0</v>
      </c>
      <c r="L3">
        <f>Saisie!$I$7</f>
        <v>0</v>
      </c>
      <c r="M3">
        <f>Saisie!$I$8</f>
        <v>0</v>
      </c>
      <c r="N3">
        <v>2</v>
      </c>
      <c r="O3" s="111">
        <f>Saisie!I45</f>
        <v>0</v>
      </c>
    </row>
    <row r="4" spans="1:15" x14ac:dyDescent="0.2">
      <c r="A4" t="s">
        <v>214</v>
      </c>
      <c r="B4" s="99">
        <f>DAY(Saisie!$I$15)</f>
        <v>0</v>
      </c>
      <c r="C4" s="99">
        <f>MONTH(Saisie!$I$15)</f>
        <v>1</v>
      </c>
      <c r="D4" s="99">
        <f>YEAR(Saisie!$I$15)</f>
        <v>1900</v>
      </c>
      <c r="E4" s="122">
        <f>Saisie!$H$11</f>
        <v>0</v>
      </c>
      <c r="F4">
        <f>Saisie!$H$12</f>
        <v>0</v>
      </c>
      <c r="G4">
        <f>Saisie!$H$13</f>
        <v>0</v>
      </c>
      <c r="H4" s="99">
        <f>DAY(Saisie!$K$11)</f>
        <v>0</v>
      </c>
      <c r="I4" s="99">
        <f>MONTH(Saisie!$K$11)</f>
        <v>1</v>
      </c>
      <c r="J4" s="99">
        <f>YEAR(Saisie!$K$11)</f>
        <v>1900</v>
      </c>
      <c r="K4">
        <f>Saisie!$I$6</f>
        <v>0</v>
      </c>
      <c r="L4">
        <f>Saisie!$I$7</f>
        <v>0</v>
      </c>
      <c r="M4">
        <f>Saisie!$I$8</f>
        <v>0</v>
      </c>
      <c r="N4">
        <v>3</v>
      </c>
      <c r="O4" s="111">
        <f>Saisie!I71</f>
        <v>0</v>
      </c>
    </row>
    <row r="5" spans="1:15" x14ac:dyDescent="0.2">
      <c r="A5" t="s">
        <v>214</v>
      </c>
      <c r="B5" s="99">
        <f>DAY(Saisie!$I$15)</f>
        <v>0</v>
      </c>
      <c r="C5" s="99">
        <f>MONTH(Saisie!$I$15)</f>
        <v>1</v>
      </c>
      <c r="D5" s="99">
        <f>YEAR(Saisie!$I$15)</f>
        <v>1900</v>
      </c>
      <c r="E5" s="122">
        <f>Saisie!$H$11</f>
        <v>0</v>
      </c>
      <c r="F5">
        <f>Saisie!$H$12</f>
        <v>0</v>
      </c>
      <c r="G5">
        <f>Saisie!$H$13</f>
        <v>0</v>
      </c>
      <c r="H5" s="99">
        <f>DAY(Saisie!$K$11)</f>
        <v>0</v>
      </c>
      <c r="I5" s="99">
        <f>MONTH(Saisie!$K$11)</f>
        <v>1</v>
      </c>
      <c r="J5" s="99">
        <f>YEAR(Saisie!$K$11)</f>
        <v>1900</v>
      </c>
      <c r="K5">
        <f>Saisie!$I$6</f>
        <v>0</v>
      </c>
      <c r="L5">
        <f>Saisie!$I$7</f>
        <v>0</v>
      </c>
      <c r="M5">
        <f>Saisie!$I$8</f>
        <v>0</v>
      </c>
      <c r="N5">
        <v>4</v>
      </c>
      <c r="O5" s="111">
        <f>Saisie!I97</f>
        <v>0</v>
      </c>
    </row>
    <row r="6" spans="1:15" x14ac:dyDescent="0.2">
      <c r="A6" t="s">
        <v>214</v>
      </c>
      <c r="B6" s="99">
        <f>DAY(Saisie!$I$15)</f>
        <v>0</v>
      </c>
      <c r="C6" s="99">
        <f>MONTH(Saisie!$I$15)</f>
        <v>1</v>
      </c>
      <c r="D6" s="99">
        <f>YEAR(Saisie!$I$15)</f>
        <v>1900</v>
      </c>
      <c r="E6" s="122">
        <f>Saisie!$H$11</f>
        <v>0</v>
      </c>
      <c r="F6">
        <f>Saisie!$H$12</f>
        <v>0</v>
      </c>
      <c r="G6">
        <f>Saisie!$H$13</f>
        <v>0</v>
      </c>
      <c r="H6" s="99">
        <f>DAY(Saisie!$K$11)</f>
        <v>0</v>
      </c>
      <c r="I6" s="99">
        <f>MONTH(Saisie!$K$11)</f>
        <v>1</v>
      </c>
      <c r="J6" s="99">
        <f>YEAR(Saisie!$K$11)</f>
        <v>1900</v>
      </c>
      <c r="K6">
        <f>Saisie!$I$6</f>
        <v>0</v>
      </c>
      <c r="L6">
        <f>Saisie!$I$7</f>
        <v>0</v>
      </c>
      <c r="M6">
        <f>Saisie!$I$8</f>
        <v>0</v>
      </c>
      <c r="N6">
        <v>5</v>
      </c>
      <c r="O6" s="111">
        <f>Saisie!I123</f>
        <v>0</v>
      </c>
    </row>
    <row r="7" spans="1:15" x14ac:dyDescent="0.2">
      <c r="A7" t="s">
        <v>214</v>
      </c>
      <c r="B7" s="99">
        <f>DAY(Saisie!$I$15)</f>
        <v>0</v>
      </c>
      <c r="C7" s="99">
        <f>MONTH(Saisie!$I$15)</f>
        <v>1</v>
      </c>
      <c r="D7" s="99">
        <f>YEAR(Saisie!$I$15)</f>
        <v>1900</v>
      </c>
      <c r="E7" s="122">
        <f>Saisie!$H$11</f>
        <v>0</v>
      </c>
      <c r="F7">
        <f>Saisie!$H$12</f>
        <v>0</v>
      </c>
      <c r="G7">
        <f>Saisie!$H$13</f>
        <v>0</v>
      </c>
      <c r="H7" s="99">
        <f>DAY(Saisie!$K$11)</f>
        <v>0</v>
      </c>
      <c r="I7" s="99">
        <f>MONTH(Saisie!$K$11)</f>
        <v>1</v>
      </c>
      <c r="J7" s="99">
        <f>YEAR(Saisie!$K$11)</f>
        <v>1900</v>
      </c>
      <c r="K7">
        <f>Saisie!$I$6</f>
        <v>0</v>
      </c>
      <c r="L7">
        <f>Saisie!$I$7</f>
        <v>0</v>
      </c>
      <c r="M7">
        <f>Saisie!$I$8</f>
        <v>0</v>
      </c>
      <c r="N7">
        <v>6</v>
      </c>
      <c r="O7" s="111">
        <f>Saisie!I149</f>
        <v>0</v>
      </c>
    </row>
    <row r="8" spans="1:15" x14ac:dyDescent="0.2">
      <c r="A8" t="s">
        <v>214</v>
      </c>
      <c r="B8" s="99">
        <f>DAY(Saisie!$I$15)</f>
        <v>0</v>
      </c>
      <c r="C8" s="99">
        <f>MONTH(Saisie!$I$15)</f>
        <v>1</v>
      </c>
      <c r="D8" s="99">
        <f>YEAR(Saisie!$I$15)</f>
        <v>1900</v>
      </c>
      <c r="E8" s="122">
        <f>Saisie!$H$11</f>
        <v>0</v>
      </c>
      <c r="F8">
        <f>Saisie!$H$12</f>
        <v>0</v>
      </c>
      <c r="G8">
        <f>Saisie!$H$13</f>
        <v>0</v>
      </c>
      <c r="H8" s="99">
        <f>DAY(Saisie!$K$11)</f>
        <v>0</v>
      </c>
      <c r="I8" s="99">
        <f>MONTH(Saisie!$K$11)</f>
        <v>1</v>
      </c>
      <c r="J8" s="99">
        <f>YEAR(Saisie!$K$11)</f>
        <v>1900</v>
      </c>
      <c r="K8">
        <f>Saisie!$I$6</f>
        <v>0</v>
      </c>
      <c r="L8">
        <f>Saisie!$I$7</f>
        <v>0</v>
      </c>
      <c r="M8">
        <f>Saisie!$I$8</f>
        <v>0</v>
      </c>
      <c r="N8">
        <v>7</v>
      </c>
      <c r="O8" s="111">
        <f>Saisie!I175</f>
        <v>0</v>
      </c>
    </row>
    <row r="9" spans="1:15" x14ac:dyDescent="0.2">
      <c r="A9" t="s">
        <v>214</v>
      </c>
      <c r="B9" s="99">
        <f>DAY(Saisie!$I$15)</f>
        <v>0</v>
      </c>
      <c r="C9" s="99">
        <f>MONTH(Saisie!$I$15)</f>
        <v>1</v>
      </c>
      <c r="D9" s="99">
        <f>YEAR(Saisie!$I$15)</f>
        <v>1900</v>
      </c>
      <c r="E9" s="122">
        <f>Saisie!$H$11</f>
        <v>0</v>
      </c>
      <c r="F9">
        <f>Saisie!$H$12</f>
        <v>0</v>
      </c>
      <c r="G9">
        <f>Saisie!$H$13</f>
        <v>0</v>
      </c>
      <c r="H9" s="99">
        <f>DAY(Saisie!$K$11)</f>
        <v>0</v>
      </c>
      <c r="I9" s="99">
        <f>MONTH(Saisie!$K$11)</f>
        <v>1</v>
      </c>
      <c r="J9" s="99">
        <f>YEAR(Saisie!$K$11)</f>
        <v>1900</v>
      </c>
      <c r="K9">
        <f>Saisie!$I$6</f>
        <v>0</v>
      </c>
      <c r="L9">
        <f>Saisie!$I$7</f>
        <v>0</v>
      </c>
      <c r="M9">
        <f>Saisie!$I$8</f>
        <v>0</v>
      </c>
      <c r="N9">
        <v>8</v>
      </c>
      <c r="O9" s="111">
        <f>Saisie!I201</f>
        <v>0</v>
      </c>
    </row>
    <row r="10" spans="1:15" x14ac:dyDescent="0.2">
      <c r="A10" t="s">
        <v>214</v>
      </c>
      <c r="B10" s="99">
        <f>DAY(Saisie!$I$15)</f>
        <v>0</v>
      </c>
      <c r="C10" s="99">
        <f>MONTH(Saisie!$I$15)</f>
        <v>1</v>
      </c>
      <c r="D10" s="99">
        <f>YEAR(Saisie!$I$15)</f>
        <v>1900</v>
      </c>
      <c r="E10" s="122">
        <f>Saisie!$H$11</f>
        <v>0</v>
      </c>
      <c r="F10">
        <f>Saisie!$H$12</f>
        <v>0</v>
      </c>
      <c r="G10">
        <f>Saisie!$H$13</f>
        <v>0</v>
      </c>
      <c r="H10" s="99">
        <f>DAY(Saisie!$K$11)</f>
        <v>0</v>
      </c>
      <c r="I10" s="99">
        <f>MONTH(Saisie!$K$11)</f>
        <v>1</v>
      </c>
      <c r="J10" s="99">
        <f>YEAR(Saisie!$K$11)</f>
        <v>1900</v>
      </c>
      <c r="K10">
        <f>Saisie!$I$6</f>
        <v>0</v>
      </c>
      <c r="L10">
        <f>Saisie!$I$7</f>
        <v>0</v>
      </c>
      <c r="M10">
        <f>Saisie!$I$8</f>
        <v>0</v>
      </c>
      <c r="N10">
        <v>9</v>
      </c>
      <c r="O10" s="111">
        <f>Saisie!I227</f>
        <v>0</v>
      </c>
    </row>
    <row r="11" spans="1:15" x14ac:dyDescent="0.2">
      <c r="A11" t="s">
        <v>214</v>
      </c>
      <c r="B11" s="99">
        <f>DAY(Saisie!$I$15)</f>
        <v>0</v>
      </c>
      <c r="C11" s="99">
        <f>MONTH(Saisie!$I$15)</f>
        <v>1</v>
      </c>
      <c r="D11" s="99">
        <f>YEAR(Saisie!$I$15)</f>
        <v>1900</v>
      </c>
      <c r="E11" s="122">
        <f>Saisie!$H$11</f>
        <v>0</v>
      </c>
      <c r="F11">
        <f>Saisie!$H$12</f>
        <v>0</v>
      </c>
      <c r="G11">
        <f>Saisie!$H$13</f>
        <v>0</v>
      </c>
      <c r="H11" s="99">
        <f>DAY(Saisie!$K$11)</f>
        <v>0</v>
      </c>
      <c r="I11" s="99">
        <f>MONTH(Saisie!$K$11)</f>
        <v>1</v>
      </c>
      <c r="J11" s="99">
        <f>YEAR(Saisie!$K$11)</f>
        <v>1900</v>
      </c>
      <c r="K11">
        <f>Saisie!$I$6</f>
        <v>0</v>
      </c>
      <c r="L11">
        <f>Saisie!$I$7</f>
        <v>0</v>
      </c>
      <c r="M11">
        <f>Saisie!$I$8</f>
        <v>0</v>
      </c>
      <c r="N11">
        <v>10</v>
      </c>
      <c r="O11" s="111">
        <f>Saisie!I253</f>
        <v>0</v>
      </c>
    </row>
    <row r="12" spans="1:15" x14ac:dyDescent="0.2">
      <c r="A12" t="s">
        <v>214</v>
      </c>
      <c r="B12" s="99">
        <f>DAY(Saisie!$I$15)</f>
        <v>0</v>
      </c>
      <c r="C12" s="99">
        <f>MONTH(Saisie!$I$15)</f>
        <v>1</v>
      </c>
      <c r="D12" s="99">
        <f>YEAR(Saisie!$I$15)</f>
        <v>1900</v>
      </c>
      <c r="E12" s="122">
        <f>Saisie!$H$11</f>
        <v>0</v>
      </c>
      <c r="F12">
        <f>Saisie!$H$12</f>
        <v>0</v>
      </c>
      <c r="G12">
        <f>Saisie!$H$13</f>
        <v>0</v>
      </c>
      <c r="H12" s="99">
        <f>DAY(Saisie!$K$11)</f>
        <v>0</v>
      </c>
      <c r="I12" s="99">
        <f>MONTH(Saisie!$K$11)</f>
        <v>1</v>
      </c>
      <c r="J12" s="99">
        <f>YEAR(Saisie!$K$11)</f>
        <v>1900</v>
      </c>
      <c r="K12">
        <f>Saisie!$I$6</f>
        <v>0</v>
      </c>
      <c r="L12">
        <f>Saisie!$I$7</f>
        <v>0</v>
      </c>
      <c r="M12">
        <f>Saisie!$I$8</f>
        <v>0</v>
      </c>
      <c r="N12">
        <v>11</v>
      </c>
      <c r="O12" s="111">
        <f>Saisie!I279</f>
        <v>0</v>
      </c>
    </row>
    <row r="13" spans="1:15" x14ac:dyDescent="0.2">
      <c r="A13" t="s">
        <v>214</v>
      </c>
      <c r="B13" s="99">
        <f>DAY(Saisie!$I$15)</f>
        <v>0</v>
      </c>
      <c r="C13" s="99">
        <f>MONTH(Saisie!$I$15)</f>
        <v>1</v>
      </c>
      <c r="D13" s="99">
        <f>YEAR(Saisie!$I$15)</f>
        <v>1900</v>
      </c>
      <c r="E13" s="122">
        <f>Saisie!$H$11</f>
        <v>0</v>
      </c>
      <c r="F13">
        <f>Saisie!$H$12</f>
        <v>0</v>
      </c>
      <c r="G13">
        <f>Saisie!$H$13</f>
        <v>0</v>
      </c>
      <c r="H13" s="99">
        <f>DAY(Saisie!$K$11)</f>
        <v>0</v>
      </c>
      <c r="I13" s="99">
        <f>MONTH(Saisie!$K$11)</f>
        <v>1</v>
      </c>
      <c r="J13" s="99">
        <f>YEAR(Saisie!$K$11)</f>
        <v>1900</v>
      </c>
      <c r="K13">
        <f>Saisie!$I$6</f>
        <v>0</v>
      </c>
      <c r="L13">
        <f>Saisie!$I$7</f>
        <v>0</v>
      </c>
      <c r="M13">
        <f>Saisie!$I$8</f>
        <v>0</v>
      </c>
      <c r="N13">
        <v>12</v>
      </c>
      <c r="O13" s="111">
        <f>Saisie!I308</f>
        <v>0</v>
      </c>
    </row>
    <row r="14" spans="1:15" x14ac:dyDescent="0.2">
      <c r="A14" t="s">
        <v>215</v>
      </c>
      <c r="B14" s="99">
        <f>DAY(Saisie!$K$15)</f>
        <v>0</v>
      </c>
      <c r="C14" s="99">
        <f>MONTH(Saisie!$K$15)</f>
        <v>1</v>
      </c>
      <c r="D14" s="99">
        <f>YEAR(Saisie!$K$15)</f>
        <v>1900</v>
      </c>
      <c r="E14" s="122">
        <f>Saisie!$H$11</f>
        <v>0</v>
      </c>
      <c r="F14">
        <f>Saisie!$H$12</f>
        <v>0</v>
      </c>
      <c r="G14">
        <f>Saisie!$H$13</f>
        <v>0</v>
      </c>
      <c r="H14" s="99">
        <f>DAY(Saisie!$K$11)</f>
        <v>0</v>
      </c>
      <c r="I14" s="99">
        <f>MONTH(Saisie!$K$11)</f>
        <v>1</v>
      </c>
      <c r="J14" s="99">
        <f>YEAR(Saisie!$K$11)</f>
        <v>1900</v>
      </c>
      <c r="K14">
        <f>Saisie!$I$6</f>
        <v>0</v>
      </c>
      <c r="L14">
        <f>Saisie!$I$7</f>
        <v>0</v>
      </c>
      <c r="M14">
        <f>Saisie!$I$8</f>
        <v>0</v>
      </c>
      <c r="N14">
        <v>1</v>
      </c>
      <c r="O14" s="111">
        <f>Saisie!K18</f>
        <v>0</v>
      </c>
    </row>
    <row r="15" spans="1:15" x14ac:dyDescent="0.2">
      <c r="A15" t="s">
        <v>215</v>
      </c>
      <c r="B15" s="99">
        <f>DAY(Saisie!$K$15)</f>
        <v>0</v>
      </c>
      <c r="C15" s="99">
        <f>MONTH(Saisie!$K$15)</f>
        <v>1</v>
      </c>
      <c r="D15" s="99">
        <f>YEAR(Saisie!$K$15)</f>
        <v>1900</v>
      </c>
      <c r="E15" s="122">
        <f>Saisie!$H$11</f>
        <v>0</v>
      </c>
      <c r="F15">
        <f>Saisie!$H$12</f>
        <v>0</v>
      </c>
      <c r="G15">
        <f>Saisie!$H$13</f>
        <v>0</v>
      </c>
      <c r="H15" s="99">
        <f>DAY(Saisie!$K$11)</f>
        <v>0</v>
      </c>
      <c r="I15" s="99">
        <f>MONTH(Saisie!$K$11)</f>
        <v>1</v>
      </c>
      <c r="J15" s="99">
        <f>YEAR(Saisie!$K$11)</f>
        <v>1900</v>
      </c>
      <c r="K15">
        <f>Saisie!$I$6</f>
        <v>0</v>
      </c>
      <c r="L15">
        <f>Saisie!$I$7</f>
        <v>0</v>
      </c>
      <c r="M15">
        <f>Saisie!$I$8</f>
        <v>0</v>
      </c>
      <c r="N15">
        <v>2</v>
      </c>
      <c r="O15" s="111">
        <f>Saisie!K45</f>
        <v>0</v>
      </c>
    </row>
    <row r="16" spans="1:15" x14ac:dyDescent="0.2">
      <c r="A16" t="s">
        <v>215</v>
      </c>
      <c r="B16" s="99">
        <f>DAY(Saisie!$K$15)</f>
        <v>0</v>
      </c>
      <c r="C16" s="99">
        <f>MONTH(Saisie!$K$15)</f>
        <v>1</v>
      </c>
      <c r="D16" s="99">
        <f>YEAR(Saisie!$K$15)</f>
        <v>1900</v>
      </c>
      <c r="E16" s="122">
        <f>Saisie!$H$11</f>
        <v>0</v>
      </c>
      <c r="F16">
        <f>Saisie!$H$12</f>
        <v>0</v>
      </c>
      <c r="G16">
        <f>Saisie!$H$13</f>
        <v>0</v>
      </c>
      <c r="H16" s="99">
        <f>DAY(Saisie!$K$11)</f>
        <v>0</v>
      </c>
      <c r="I16" s="99">
        <f>MONTH(Saisie!$K$11)</f>
        <v>1</v>
      </c>
      <c r="J16" s="99">
        <f>YEAR(Saisie!$K$11)</f>
        <v>1900</v>
      </c>
      <c r="K16">
        <f>Saisie!$I$6</f>
        <v>0</v>
      </c>
      <c r="L16">
        <f>Saisie!$I$7</f>
        <v>0</v>
      </c>
      <c r="M16">
        <f>Saisie!$I$8</f>
        <v>0</v>
      </c>
      <c r="N16">
        <v>3</v>
      </c>
      <c r="O16" s="111">
        <f>Saisie!K71</f>
        <v>0</v>
      </c>
    </row>
    <row r="17" spans="1:15" x14ac:dyDescent="0.2">
      <c r="A17" t="s">
        <v>215</v>
      </c>
      <c r="B17" s="99">
        <f>DAY(Saisie!$K$15)</f>
        <v>0</v>
      </c>
      <c r="C17" s="99">
        <f>MONTH(Saisie!$K$15)</f>
        <v>1</v>
      </c>
      <c r="D17" s="99">
        <f>YEAR(Saisie!$K$15)</f>
        <v>1900</v>
      </c>
      <c r="E17" s="122">
        <f>Saisie!$H$11</f>
        <v>0</v>
      </c>
      <c r="F17">
        <f>Saisie!$H$12</f>
        <v>0</v>
      </c>
      <c r="G17">
        <f>Saisie!$H$13</f>
        <v>0</v>
      </c>
      <c r="H17" s="99">
        <f>DAY(Saisie!$K$11)</f>
        <v>0</v>
      </c>
      <c r="I17" s="99">
        <f>MONTH(Saisie!$K$11)</f>
        <v>1</v>
      </c>
      <c r="J17" s="99">
        <f>YEAR(Saisie!$K$11)</f>
        <v>1900</v>
      </c>
      <c r="K17">
        <f>Saisie!$I$6</f>
        <v>0</v>
      </c>
      <c r="L17">
        <f>Saisie!$I$7</f>
        <v>0</v>
      </c>
      <c r="M17">
        <f>Saisie!$I$8</f>
        <v>0</v>
      </c>
      <c r="N17">
        <v>4</v>
      </c>
      <c r="O17" s="111">
        <f>Saisie!K97</f>
        <v>0</v>
      </c>
    </row>
    <row r="18" spans="1:15" x14ac:dyDescent="0.2">
      <c r="A18" t="s">
        <v>215</v>
      </c>
      <c r="B18" s="99">
        <f>DAY(Saisie!$K$15)</f>
        <v>0</v>
      </c>
      <c r="C18" s="99">
        <f>MONTH(Saisie!$K$15)</f>
        <v>1</v>
      </c>
      <c r="D18" s="99">
        <f>YEAR(Saisie!$K$15)</f>
        <v>1900</v>
      </c>
      <c r="E18" s="122">
        <f>Saisie!$H$11</f>
        <v>0</v>
      </c>
      <c r="F18">
        <f>Saisie!$H$12</f>
        <v>0</v>
      </c>
      <c r="G18">
        <f>Saisie!$H$13</f>
        <v>0</v>
      </c>
      <c r="H18" s="99">
        <f>DAY(Saisie!$K$11)</f>
        <v>0</v>
      </c>
      <c r="I18" s="99">
        <f>MONTH(Saisie!$K$11)</f>
        <v>1</v>
      </c>
      <c r="J18" s="99">
        <f>YEAR(Saisie!$K$11)</f>
        <v>1900</v>
      </c>
      <c r="K18">
        <f>Saisie!$I$6</f>
        <v>0</v>
      </c>
      <c r="L18">
        <f>Saisie!$I$7</f>
        <v>0</v>
      </c>
      <c r="M18">
        <f>Saisie!$I$8</f>
        <v>0</v>
      </c>
      <c r="N18">
        <v>5</v>
      </c>
      <c r="O18" s="111">
        <f>Saisie!K123</f>
        <v>0</v>
      </c>
    </row>
    <row r="19" spans="1:15" x14ac:dyDescent="0.2">
      <c r="A19" t="s">
        <v>215</v>
      </c>
      <c r="B19" s="99">
        <f>DAY(Saisie!$K$15)</f>
        <v>0</v>
      </c>
      <c r="C19" s="99">
        <f>MONTH(Saisie!$K$15)</f>
        <v>1</v>
      </c>
      <c r="D19" s="99">
        <f>YEAR(Saisie!$K$15)</f>
        <v>1900</v>
      </c>
      <c r="E19" s="122">
        <f>Saisie!$H$11</f>
        <v>0</v>
      </c>
      <c r="F19">
        <f>Saisie!$H$12</f>
        <v>0</v>
      </c>
      <c r="G19">
        <f>Saisie!$H$13</f>
        <v>0</v>
      </c>
      <c r="H19" s="99">
        <f>DAY(Saisie!$K$11)</f>
        <v>0</v>
      </c>
      <c r="I19" s="99">
        <f>MONTH(Saisie!$K$11)</f>
        <v>1</v>
      </c>
      <c r="J19" s="99">
        <f>YEAR(Saisie!$K$11)</f>
        <v>1900</v>
      </c>
      <c r="K19">
        <f>Saisie!$I$6</f>
        <v>0</v>
      </c>
      <c r="L19">
        <f>Saisie!$I$7</f>
        <v>0</v>
      </c>
      <c r="M19">
        <f>Saisie!$I$8</f>
        <v>0</v>
      </c>
      <c r="N19">
        <v>6</v>
      </c>
      <c r="O19" s="111">
        <f>Saisie!K149</f>
        <v>0</v>
      </c>
    </row>
    <row r="20" spans="1:15" x14ac:dyDescent="0.2">
      <c r="A20" t="s">
        <v>215</v>
      </c>
      <c r="B20" s="99">
        <f>DAY(Saisie!$K$15)</f>
        <v>0</v>
      </c>
      <c r="C20" s="99">
        <f>MONTH(Saisie!$K$15)</f>
        <v>1</v>
      </c>
      <c r="D20" s="99">
        <f>YEAR(Saisie!$K$15)</f>
        <v>1900</v>
      </c>
      <c r="E20" s="122">
        <f>Saisie!$H$11</f>
        <v>0</v>
      </c>
      <c r="F20">
        <f>Saisie!$H$12</f>
        <v>0</v>
      </c>
      <c r="G20">
        <f>Saisie!$H$13</f>
        <v>0</v>
      </c>
      <c r="H20" s="99">
        <f>DAY(Saisie!$K$11)</f>
        <v>0</v>
      </c>
      <c r="I20" s="99">
        <f>MONTH(Saisie!$K$11)</f>
        <v>1</v>
      </c>
      <c r="J20" s="99">
        <f>YEAR(Saisie!$K$11)</f>
        <v>1900</v>
      </c>
      <c r="K20">
        <f>Saisie!$I$6</f>
        <v>0</v>
      </c>
      <c r="L20">
        <f>Saisie!$I$7</f>
        <v>0</v>
      </c>
      <c r="M20">
        <f>Saisie!$I$8</f>
        <v>0</v>
      </c>
      <c r="N20">
        <v>7</v>
      </c>
      <c r="O20" s="111">
        <f>Saisie!K175</f>
        <v>0</v>
      </c>
    </row>
    <row r="21" spans="1:15" x14ac:dyDescent="0.2">
      <c r="A21" t="s">
        <v>215</v>
      </c>
      <c r="B21" s="99">
        <f>DAY(Saisie!$K$15)</f>
        <v>0</v>
      </c>
      <c r="C21" s="99">
        <f>MONTH(Saisie!$K$15)</f>
        <v>1</v>
      </c>
      <c r="D21" s="99">
        <f>YEAR(Saisie!$K$15)</f>
        <v>1900</v>
      </c>
      <c r="E21" s="122">
        <f>Saisie!$H$11</f>
        <v>0</v>
      </c>
      <c r="F21">
        <f>Saisie!$H$12</f>
        <v>0</v>
      </c>
      <c r="G21">
        <f>Saisie!$H$13</f>
        <v>0</v>
      </c>
      <c r="H21" s="99">
        <f>DAY(Saisie!$K$11)</f>
        <v>0</v>
      </c>
      <c r="I21" s="99">
        <f>MONTH(Saisie!$K$11)</f>
        <v>1</v>
      </c>
      <c r="J21" s="99">
        <f>YEAR(Saisie!$K$11)</f>
        <v>1900</v>
      </c>
      <c r="K21">
        <f>Saisie!$I$6</f>
        <v>0</v>
      </c>
      <c r="L21">
        <f>Saisie!$I$7</f>
        <v>0</v>
      </c>
      <c r="M21">
        <f>Saisie!$I$8</f>
        <v>0</v>
      </c>
      <c r="N21">
        <v>8</v>
      </c>
      <c r="O21" s="111">
        <f>Saisie!K201</f>
        <v>0</v>
      </c>
    </row>
    <row r="22" spans="1:15" x14ac:dyDescent="0.2">
      <c r="A22" t="s">
        <v>215</v>
      </c>
      <c r="B22" s="99">
        <f>DAY(Saisie!$K$15)</f>
        <v>0</v>
      </c>
      <c r="C22" s="99">
        <f>MONTH(Saisie!$K$15)</f>
        <v>1</v>
      </c>
      <c r="D22" s="99">
        <f>YEAR(Saisie!$K$15)</f>
        <v>1900</v>
      </c>
      <c r="E22" s="122">
        <f>Saisie!$H$11</f>
        <v>0</v>
      </c>
      <c r="F22">
        <f>Saisie!$H$12</f>
        <v>0</v>
      </c>
      <c r="G22">
        <f>Saisie!$H$13</f>
        <v>0</v>
      </c>
      <c r="H22" s="99">
        <f>DAY(Saisie!$K$11)</f>
        <v>0</v>
      </c>
      <c r="I22" s="99">
        <f>MONTH(Saisie!$K$11)</f>
        <v>1</v>
      </c>
      <c r="J22" s="99">
        <f>YEAR(Saisie!$K$11)</f>
        <v>1900</v>
      </c>
      <c r="K22">
        <f>Saisie!$I$6</f>
        <v>0</v>
      </c>
      <c r="L22">
        <f>Saisie!$I$7</f>
        <v>0</v>
      </c>
      <c r="M22">
        <f>Saisie!$I$8</f>
        <v>0</v>
      </c>
      <c r="N22">
        <v>9</v>
      </c>
      <c r="O22" s="111">
        <f>Saisie!K227</f>
        <v>0</v>
      </c>
    </row>
    <row r="23" spans="1:15" x14ac:dyDescent="0.2">
      <c r="A23" t="s">
        <v>215</v>
      </c>
      <c r="B23" s="99">
        <f>DAY(Saisie!$K$15)</f>
        <v>0</v>
      </c>
      <c r="C23" s="99">
        <f>MONTH(Saisie!$K$15)</f>
        <v>1</v>
      </c>
      <c r="D23" s="99">
        <f>YEAR(Saisie!$K$15)</f>
        <v>1900</v>
      </c>
      <c r="E23" s="122">
        <f>Saisie!$H$11</f>
        <v>0</v>
      </c>
      <c r="F23">
        <f>Saisie!$H$12</f>
        <v>0</v>
      </c>
      <c r="G23">
        <f>Saisie!$H$13</f>
        <v>0</v>
      </c>
      <c r="H23" s="99">
        <f>DAY(Saisie!$K$11)</f>
        <v>0</v>
      </c>
      <c r="I23" s="99">
        <f>MONTH(Saisie!$K$11)</f>
        <v>1</v>
      </c>
      <c r="J23" s="99">
        <f>YEAR(Saisie!$K$11)</f>
        <v>1900</v>
      </c>
      <c r="K23">
        <f>Saisie!$I$6</f>
        <v>0</v>
      </c>
      <c r="L23">
        <f>Saisie!$I$7</f>
        <v>0</v>
      </c>
      <c r="M23">
        <f>Saisie!$I$8</f>
        <v>0</v>
      </c>
      <c r="N23">
        <v>10</v>
      </c>
      <c r="O23" s="111">
        <f>Saisie!K253</f>
        <v>0</v>
      </c>
    </row>
    <row r="24" spans="1:15" x14ac:dyDescent="0.2">
      <c r="A24" t="s">
        <v>215</v>
      </c>
      <c r="B24" s="99">
        <f>DAY(Saisie!$K$15)</f>
        <v>0</v>
      </c>
      <c r="C24" s="99">
        <f>MONTH(Saisie!$K$15)</f>
        <v>1</v>
      </c>
      <c r="D24" s="99">
        <f>YEAR(Saisie!$K$15)</f>
        <v>1900</v>
      </c>
      <c r="E24" s="122">
        <f>Saisie!$H$11</f>
        <v>0</v>
      </c>
      <c r="F24">
        <f>Saisie!$H$12</f>
        <v>0</v>
      </c>
      <c r="G24">
        <f>Saisie!$H$13</f>
        <v>0</v>
      </c>
      <c r="H24" s="99">
        <f>DAY(Saisie!$K$11)</f>
        <v>0</v>
      </c>
      <c r="I24" s="99">
        <f>MONTH(Saisie!$K$11)</f>
        <v>1</v>
      </c>
      <c r="J24" s="99">
        <f>YEAR(Saisie!$K$11)</f>
        <v>1900</v>
      </c>
      <c r="K24">
        <f>Saisie!$I$6</f>
        <v>0</v>
      </c>
      <c r="L24">
        <f>Saisie!$I$7</f>
        <v>0</v>
      </c>
      <c r="M24">
        <f>Saisie!$I$8</f>
        <v>0</v>
      </c>
      <c r="N24">
        <v>11</v>
      </c>
      <c r="O24" s="111">
        <f>Saisie!K279</f>
        <v>0</v>
      </c>
    </row>
    <row r="25" spans="1:15" x14ac:dyDescent="0.2">
      <c r="A25" t="s">
        <v>215</v>
      </c>
      <c r="B25" s="99">
        <f>DAY(Saisie!$K$15)</f>
        <v>0</v>
      </c>
      <c r="C25" s="99">
        <f>MONTH(Saisie!$K$15)</f>
        <v>1</v>
      </c>
      <c r="D25" s="99">
        <f>YEAR(Saisie!$K$15)</f>
        <v>1900</v>
      </c>
      <c r="E25" s="122">
        <f>Saisie!$H$11</f>
        <v>0</v>
      </c>
      <c r="F25">
        <f>Saisie!$H$12</f>
        <v>0</v>
      </c>
      <c r="G25">
        <f>Saisie!$H$13</f>
        <v>0</v>
      </c>
      <c r="H25" s="99">
        <f>DAY(Saisie!$K$11)</f>
        <v>0</v>
      </c>
      <c r="I25" s="99">
        <f>MONTH(Saisie!$K$11)</f>
        <v>1</v>
      </c>
      <c r="J25" s="99">
        <f>YEAR(Saisie!$K$11)</f>
        <v>1900</v>
      </c>
      <c r="K25">
        <f>Saisie!$I$6</f>
        <v>0</v>
      </c>
      <c r="L25">
        <f>Saisie!$I$7</f>
        <v>0</v>
      </c>
      <c r="M25">
        <f>Saisie!$I$8</f>
        <v>0</v>
      </c>
      <c r="N25">
        <v>12</v>
      </c>
      <c r="O25" s="111">
        <f>Saisie!K308</f>
        <v>0</v>
      </c>
    </row>
    <row r="26" spans="1:15" x14ac:dyDescent="0.2">
      <c r="A26" t="s">
        <v>216</v>
      </c>
      <c r="B26" s="99">
        <f>DAY(Saisie!$M$15)</f>
        <v>0</v>
      </c>
      <c r="C26" s="99">
        <f>MONTH(Saisie!$M$15)</f>
        <v>1</v>
      </c>
      <c r="D26" s="99">
        <f>YEAR(Saisie!$M$15)</f>
        <v>1900</v>
      </c>
      <c r="E26" s="122">
        <f>Saisie!$H$11</f>
        <v>0</v>
      </c>
      <c r="F26">
        <f>Saisie!$H$12</f>
        <v>0</v>
      </c>
      <c r="G26">
        <f>Saisie!$H$13</f>
        <v>0</v>
      </c>
      <c r="H26" s="99">
        <f>DAY(Saisie!$K$11)</f>
        <v>0</v>
      </c>
      <c r="I26" s="99">
        <f>MONTH(Saisie!$K$11)</f>
        <v>1</v>
      </c>
      <c r="J26" s="99">
        <f>YEAR(Saisie!$K$11)</f>
        <v>1900</v>
      </c>
      <c r="K26">
        <f>Saisie!$I$6</f>
        <v>0</v>
      </c>
      <c r="L26">
        <f>Saisie!$I$7</f>
        <v>0</v>
      </c>
      <c r="M26">
        <f>Saisie!$I$8</f>
        <v>0</v>
      </c>
      <c r="N26">
        <v>1</v>
      </c>
      <c r="O26" s="111">
        <f>Saisie!M18</f>
        <v>0</v>
      </c>
    </row>
    <row r="27" spans="1:15" x14ac:dyDescent="0.2">
      <c r="A27" t="s">
        <v>216</v>
      </c>
      <c r="B27" s="99">
        <f>DAY(Saisie!$M$15)</f>
        <v>0</v>
      </c>
      <c r="C27" s="99">
        <f>MONTH(Saisie!$M$15)</f>
        <v>1</v>
      </c>
      <c r="D27" s="99">
        <f>YEAR(Saisie!$M$15)</f>
        <v>1900</v>
      </c>
      <c r="E27" s="122">
        <f>Saisie!$H$11</f>
        <v>0</v>
      </c>
      <c r="F27">
        <f>Saisie!$H$12</f>
        <v>0</v>
      </c>
      <c r="G27">
        <f>Saisie!$H$13</f>
        <v>0</v>
      </c>
      <c r="H27" s="99">
        <f>DAY(Saisie!$K$11)</f>
        <v>0</v>
      </c>
      <c r="I27" s="99">
        <f>MONTH(Saisie!$K$11)</f>
        <v>1</v>
      </c>
      <c r="J27" s="99">
        <f>YEAR(Saisie!$K$11)</f>
        <v>1900</v>
      </c>
      <c r="K27">
        <f>Saisie!$I$6</f>
        <v>0</v>
      </c>
      <c r="L27">
        <f>Saisie!$I$7</f>
        <v>0</v>
      </c>
      <c r="M27">
        <f>Saisie!$I$8</f>
        <v>0</v>
      </c>
      <c r="N27">
        <v>2</v>
      </c>
      <c r="O27" s="111">
        <f>Saisie!M45</f>
        <v>0</v>
      </c>
    </row>
    <row r="28" spans="1:15" x14ac:dyDescent="0.2">
      <c r="A28" t="s">
        <v>216</v>
      </c>
      <c r="B28" s="99">
        <f>DAY(Saisie!$M$15)</f>
        <v>0</v>
      </c>
      <c r="C28" s="99">
        <f>MONTH(Saisie!$M$15)</f>
        <v>1</v>
      </c>
      <c r="D28" s="99">
        <f>YEAR(Saisie!$M$15)</f>
        <v>1900</v>
      </c>
      <c r="E28" s="122">
        <f>Saisie!$H$11</f>
        <v>0</v>
      </c>
      <c r="F28">
        <f>Saisie!$H$12</f>
        <v>0</v>
      </c>
      <c r="G28">
        <f>Saisie!$H$13</f>
        <v>0</v>
      </c>
      <c r="H28" s="99">
        <f>DAY(Saisie!$K$11)</f>
        <v>0</v>
      </c>
      <c r="I28" s="99">
        <f>MONTH(Saisie!$K$11)</f>
        <v>1</v>
      </c>
      <c r="J28" s="99">
        <f>YEAR(Saisie!$K$11)</f>
        <v>1900</v>
      </c>
      <c r="K28">
        <f>Saisie!$I$6</f>
        <v>0</v>
      </c>
      <c r="L28">
        <f>Saisie!$I$7</f>
        <v>0</v>
      </c>
      <c r="M28">
        <f>Saisie!$I$8</f>
        <v>0</v>
      </c>
      <c r="N28">
        <v>3</v>
      </c>
      <c r="O28" s="111">
        <f>Saisie!M71</f>
        <v>0</v>
      </c>
    </row>
    <row r="29" spans="1:15" x14ac:dyDescent="0.2">
      <c r="A29" t="s">
        <v>216</v>
      </c>
      <c r="B29" s="99">
        <f>DAY(Saisie!$M$15)</f>
        <v>0</v>
      </c>
      <c r="C29" s="99">
        <f>MONTH(Saisie!$M$15)</f>
        <v>1</v>
      </c>
      <c r="D29" s="99">
        <f>YEAR(Saisie!$M$15)</f>
        <v>1900</v>
      </c>
      <c r="E29" s="122">
        <f>Saisie!$H$11</f>
        <v>0</v>
      </c>
      <c r="F29">
        <f>Saisie!$H$12</f>
        <v>0</v>
      </c>
      <c r="G29">
        <f>Saisie!$H$13</f>
        <v>0</v>
      </c>
      <c r="H29" s="99">
        <f>DAY(Saisie!$K$11)</f>
        <v>0</v>
      </c>
      <c r="I29" s="99">
        <f>MONTH(Saisie!$K$11)</f>
        <v>1</v>
      </c>
      <c r="J29" s="99">
        <f>YEAR(Saisie!$K$11)</f>
        <v>1900</v>
      </c>
      <c r="K29">
        <f>Saisie!$I$6</f>
        <v>0</v>
      </c>
      <c r="L29">
        <f>Saisie!$I$7</f>
        <v>0</v>
      </c>
      <c r="M29">
        <f>Saisie!$I$8</f>
        <v>0</v>
      </c>
      <c r="N29">
        <v>4</v>
      </c>
      <c r="O29" s="111">
        <f>Saisie!M97</f>
        <v>0</v>
      </c>
    </row>
    <row r="30" spans="1:15" x14ac:dyDescent="0.2">
      <c r="A30" t="s">
        <v>216</v>
      </c>
      <c r="B30" s="99">
        <f>DAY(Saisie!$M$15)</f>
        <v>0</v>
      </c>
      <c r="C30" s="99">
        <f>MONTH(Saisie!$M$15)</f>
        <v>1</v>
      </c>
      <c r="D30" s="99">
        <f>YEAR(Saisie!$M$15)</f>
        <v>1900</v>
      </c>
      <c r="E30" s="122">
        <f>Saisie!$H$11</f>
        <v>0</v>
      </c>
      <c r="F30">
        <f>Saisie!$H$12</f>
        <v>0</v>
      </c>
      <c r="G30">
        <f>Saisie!$H$13</f>
        <v>0</v>
      </c>
      <c r="H30" s="99">
        <f>DAY(Saisie!$K$11)</f>
        <v>0</v>
      </c>
      <c r="I30" s="99">
        <f>MONTH(Saisie!$K$11)</f>
        <v>1</v>
      </c>
      <c r="J30" s="99">
        <f>YEAR(Saisie!$K$11)</f>
        <v>1900</v>
      </c>
      <c r="K30">
        <f>Saisie!$I$6</f>
        <v>0</v>
      </c>
      <c r="L30">
        <f>Saisie!$I$7</f>
        <v>0</v>
      </c>
      <c r="M30">
        <f>Saisie!$I$8</f>
        <v>0</v>
      </c>
      <c r="N30">
        <v>5</v>
      </c>
      <c r="O30" s="111">
        <f>Saisie!M123</f>
        <v>0</v>
      </c>
    </row>
    <row r="31" spans="1:15" x14ac:dyDescent="0.2">
      <c r="A31" t="s">
        <v>216</v>
      </c>
      <c r="B31" s="99">
        <f>DAY(Saisie!$M$15)</f>
        <v>0</v>
      </c>
      <c r="C31" s="99">
        <f>MONTH(Saisie!$M$15)</f>
        <v>1</v>
      </c>
      <c r="D31" s="99">
        <f>YEAR(Saisie!$M$15)</f>
        <v>1900</v>
      </c>
      <c r="E31" s="122">
        <f>Saisie!$H$11</f>
        <v>0</v>
      </c>
      <c r="F31">
        <f>Saisie!$H$12</f>
        <v>0</v>
      </c>
      <c r="G31">
        <f>Saisie!$H$13</f>
        <v>0</v>
      </c>
      <c r="H31" s="99">
        <f>DAY(Saisie!$K$11)</f>
        <v>0</v>
      </c>
      <c r="I31" s="99">
        <f>MONTH(Saisie!$K$11)</f>
        <v>1</v>
      </c>
      <c r="J31" s="99">
        <f>YEAR(Saisie!$K$11)</f>
        <v>1900</v>
      </c>
      <c r="K31">
        <f>Saisie!$I$6</f>
        <v>0</v>
      </c>
      <c r="L31">
        <f>Saisie!$I$7</f>
        <v>0</v>
      </c>
      <c r="M31">
        <f>Saisie!$I$8</f>
        <v>0</v>
      </c>
      <c r="N31">
        <v>6</v>
      </c>
      <c r="O31" s="111">
        <f>Saisie!M149</f>
        <v>0</v>
      </c>
    </row>
    <row r="32" spans="1:15" x14ac:dyDescent="0.2">
      <c r="A32" t="s">
        <v>216</v>
      </c>
      <c r="B32" s="99">
        <f>DAY(Saisie!$M$15)</f>
        <v>0</v>
      </c>
      <c r="C32" s="99">
        <f>MONTH(Saisie!$M$15)</f>
        <v>1</v>
      </c>
      <c r="D32" s="99">
        <f>YEAR(Saisie!$M$15)</f>
        <v>1900</v>
      </c>
      <c r="E32" s="122">
        <f>Saisie!$H$11</f>
        <v>0</v>
      </c>
      <c r="F32">
        <f>Saisie!$H$12</f>
        <v>0</v>
      </c>
      <c r="G32">
        <f>Saisie!$H$13</f>
        <v>0</v>
      </c>
      <c r="H32" s="99">
        <f>DAY(Saisie!$K$11)</f>
        <v>0</v>
      </c>
      <c r="I32" s="99">
        <f>MONTH(Saisie!$K$11)</f>
        <v>1</v>
      </c>
      <c r="J32" s="99">
        <f>YEAR(Saisie!$K$11)</f>
        <v>1900</v>
      </c>
      <c r="K32">
        <f>Saisie!$I$6</f>
        <v>0</v>
      </c>
      <c r="L32">
        <f>Saisie!$I$7</f>
        <v>0</v>
      </c>
      <c r="M32">
        <f>Saisie!$I$8</f>
        <v>0</v>
      </c>
      <c r="N32">
        <v>7</v>
      </c>
      <c r="O32" s="111">
        <f>Saisie!M175</f>
        <v>0</v>
      </c>
    </row>
    <row r="33" spans="1:15" x14ac:dyDescent="0.2">
      <c r="A33" t="s">
        <v>216</v>
      </c>
      <c r="B33" s="99">
        <f>DAY(Saisie!$M$15)</f>
        <v>0</v>
      </c>
      <c r="C33" s="99">
        <f>MONTH(Saisie!$M$15)</f>
        <v>1</v>
      </c>
      <c r="D33" s="99">
        <f>YEAR(Saisie!$M$15)</f>
        <v>1900</v>
      </c>
      <c r="E33" s="122">
        <f>Saisie!$H$11</f>
        <v>0</v>
      </c>
      <c r="F33">
        <f>Saisie!$H$12</f>
        <v>0</v>
      </c>
      <c r="G33">
        <f>Saisie!$H$13</f>
        <v>0</v>
      </c>
      <c r="H33" s="99">
        <f>DAY(Saisie!$K$11)</f>
        <v>0</v>
      </c>
      <c r="I33" s="99">
        <f>MONTH(Saisie!$K$11)</f>
        <v>1</v>
      </c>
      <c r="J33" s="99">
        <f>YEAR(Saisie!$K$11)</f>
        <v>1900</v>
      </c>
      <c r="K33">
        <f>Saisie!$I$6</f>
        <v>0</v>
      </c>
      <c r="L33">
        <f>Saisie!$I$7</f>
        <v>0</v>
      </c>
      <c r="M33">
        <f>Saisie!$I$8</f>
        <v>0</v>
      </c>
      <c r="N33">
        <v>8</v>
      </c>
      <c r="O33" s="111">
        <f>Saisie!M201</f>
        <v>0</v>
      </c>
    </row>
    <row r="34" spans="1:15" x14ac:dyDescent="0.2">
      <c r="A34" t="s">
        <v>216</v>
      </c>
      <c r="B34" s="99">
        <f>DAY(Saisie!$M$15)</f>
        <v>0</v>
      </c>
      <c r="C34" s="99">
        <f>MONTH(Saisie!$M$15)</f>
        <v>1</v>
      </c>
      <c r="D34" s="99">
        <f>YEAR(Saisie!$M$15)</f>
        <v>1900</v>
      </c>
      <c r="E34" s="122">
        <f>Saisie!$H$11</f>
        <v>0</v>
      </c>
      <c r="F34">
        <f>Saisie!$H$12</f>
        <v>0</v>
      </c>
      <c r="G34">
        <f>Saisie!$H$13</f>
        <v>0</v>
      </c>
      <c r="H34" s="99">
        <f>DAY(Saisie!$K$11)</f>
        <v>0</v>
      </c>
      <c r="I34" s="99">
        <f>MONTH(Saisie!$K$11)</f>
        <v>1</v>
      </c>
      <c r="J34" s="99">
        <f>YEAR(Saisie!$K$11)</f>
        <v>1900</v>
      </c>
      <c r="K34">
        <f>Saisie!$I$6</f>
        <v>0</v>
      </c>
      <c r="L34">
        <f>Saisie!$I$7</f>
        <v>0</v>
      </c>
      <c r="M34">
        <f>Saisie!$I$8</f>
        <v>0</v>
      </c>
      <c r="N34">
        <v>9</v>
      </c>
      <c r="O34" s="111">
        <f>Saisie!M227</f>
        <v>0</v>
      </c>
    </row>
    <row r="35" spans="1:15" x14ac:dyDescent="0.2">
      <c r="A35" t="s">
        <v>216</v>
      </c>
      <c r="B35" s="99">
        <f>DAY(Saisie!$M$15)</f>
        <v>0</v>
      </c>
      <c r="C35" s="99">
        <f>MONTH(Saisie!$M$15)</f>
        <v>1</v>
      </c>
      <c r="D35" s="99">
        <f>YEAR(Saisie!$M$15)</f>
        <v>1900</v>
      </c>
      <c r="E35" s="122">
        <f>Saisie!$H$11</f>
        <v>0</v>
      </c>
      <c r="F35">
        <f>Saisie!$H$12</f>
        <v>0</v>
      </c>
      <c r="G35">
        <f>Saisie!$H$13</f>
        <v>0</v>
      </c>
      <c r="H35" s="99">
        <f>DAY(Saisie!$K$11)</f>
        <v>0</v>
      </c>
      <c r="I35" s="99">
        <f>MONTH(Saisie!$K$11)</f>
        <v>1</v>
      </c>
      <c r="J35" s="99">
        <f>YEAR(Saisie!$K$11)</f>
        <v>1900</v>
      </c>
      <c r="K35">
        <f>Saisie!$I$6</f>
        <v>0</v>
      </c>
      <c r="L35">
        <f>Saisie!$I$7</f>
        <v>0</v>
      </c>
      <c r="M35">
        <f>Saisie!$I$8</f>
        <v>0</v>
      </c>
      <c r="N35">
        <v>10</v>
      </c>
      <c r="O35" s="111">
        <f>Saisie!M253</f>
        <v>0</v>
      </c>
    </row>
    <row r="36" spans="1:15" x14ac:dyDescent="0.2">
      <c r="A36" t="s">
        <v>216</v>
      </c>
      <c r="B36" s="99">
        <f>DAY(Saisie!$M$15)</f>
        <v>0</v>
      </c>
      <c r="C36" s="99">
        <f>MONTH(Saisie!$M$15)</f>
        <v>1</v>
      </c>
      <c r="D36" s="99">
        <f>YEAR(Saisie!$M$15)</f>
        <v>1900</v>
      </c>
      <c r="E36" s="122">
        <f>Saisie!$H$11</f>
        <v>0</v>
      </c>
      <c r="F36">
        <f>Saisie!$H$12</f>
        <v>0</v>
      </c>
      <c r="G36">
        <f>Saisie!$H$13</f>
        <v>0</v>
      </c>
      <c r="H36" s="99">
        <f>DAY(Saisie!$K$11)</f>
        <v>0</v>
      </c>
      <c r="I36" s="99">
        <f>MONTH(Saisie!$K$11)</f>
        <v>1</v>
      </c>
      <c r="J36" s="99">
        <f>YEAR(Saisie!$K$11)</f>
        <v>1900</v>
      </c>
      <c r="K36">
        <f>Saisie!$I$6</f>
        <v>0</v>
      </c>
      <c r="L36">
        <f>Saisie!$I$7</f>
        <v>0</v>
      </c>
      <c r="M36">
        <f>Saisie!$I$8</f>
        <v>0</v>
      </c>
      <c r="N36">
        <v>11</v>
      </c>
      <c r="O36" s="111">
        <f>Saisie!M279</f>
        <v>0</v>
      </c>
    </row>
    <row r="37" spans="1:15" x14ac:dyDescent="0.2">
      <c r="A37" t="s">
        <v>216</v>
      </c>
      <c r="B37" s="99">
        <f>DAY(Saisie!$M$15)</f>
        <v>0</v>
      </c>
      <c r="C37" s="99">
        <f>MONTH(Saisie!$M$15)</f>
        <v>1</v>
      </c>
      <c r="D37" s="99">
        <f>YEAR(Saisie!$M$15)</f>
        <v>1900</v>
      </c>
      <c r="E37" s="122">
        <f>Saisie!$H$11</f>
        <v>0</v>
      </c>
      <c r="F37">
        <f>Saisie!$H$12</f>
        <v>0</v>
      </c>
      <c r="G37">
        <f>Saisie!$H$13</f>
        <v>0</v>
      </c>
      <c r="H37" s="99">
        <f>DAY(Saisie!$K$11)</f>
        <v>0</v>
      </c>
      <c r="I37" s="99">
        <f>MONTH(Saisie!$K$11)</f>
        <v>1</v>
      </c>
      <c r="J37" s="99">
        <f>YEAR(Saisie!$K$11)</f>
        <v>1900</v>
      </c>
      <c r="K37">
        <f>Saisie!$I$6</f>
        <v>0</v>
      </c>
      <c r="L37">
        <f>Saisie!$I$7</f>
        <v>0</v>
      </c>
      <c r="M37">
        <f>Saisie!$I$8</f>
        <v>0</v>
      </c>
      <c r="N37">
        <v>12</v>
      </c>
      <c r="O37" s="111">
        <f>Saisie!M308</f>
        <v>0</v>
      </c>
    </row>
  </sheetData>
  <sheetProtection password="CA90" sheet="1" objects="1" scenarios="1"/>
  <phoneticPr fontId="9"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8"/>
  <dimension ref="A1:Y4"/>
  <sheetViews>
    <sheetView workbookViewId="0"/>
  </sheetViews>
  <sheetFormatPr baseColWidth="10" defaultRowHeight="12.75" x14ac:dyDescent="0.2"/>
  <cols>
    <col min="1" max="1" width="21.5703125" bestFit="1" customWidth="1"/>
    <col min="2" max="2" width="22" style="99" bestFit="1" customWidth="1"/>
    <col min="3" max="5" width="22" style="99" customWidth="1"/>
    <col min="8" max="10" width="11.42578125" style="99" customWidth="1"/>
    <col min="11" max="11" width="11.140625" bestFit="1" customWidth="1"/>
    <col min="12" max="12" width="14" bestFit="1" customWidth="1"/>
    <col min="13" max="13" width="14" customWidth="1"/>
    <col min="14" max="14" width="18.42578125" bestFit="1" customWidth="1"/>
  </cols>
  <sheetData>
    <row r="1" spans="1:25" x14ac:dyDescent="0.2">
      <c r="A1" t="s">
        <v>272</v>
      </c>
      <c r="B1" s="99" t="s">
        <v>297</v>
      </c>
      <c r="C1" s="99" t="s">
        <v>298</v>
      </c>
      <c r="D1" s="99" t="s">
        <v>299</v>
      </c>
      <c r="E1" s="99" t="s">
        <v>252</v>
      </c>
      <c r="F1" t="s">
        <v>217</v>
      </c>
      <c r="G1" t="s">
        <v>248</v>
      </c>
      <c r="H1" s="99" t="s">
        <v>300</v>
      </c>
      <c r="I1" s="99" t="s">
        <v>301</v>
      </c>
      <c r="J1" s="99" t="s">
        <v>302</v>
      </c>
      <c r="K1" t="s">
        <v>271</v>
      </c>
      <c r="L1" t="s">
        <v>276</v>
      </c>
      <c r="M1" t="s">
        <v>277</v>
      </c>
      <c r="N1" t="s">
        <v>253</v>
      </c>
      <c r="O1" t="s">
        <v>254</v>
      </c>
      <c r="P1" t="s">
        <v>255</v>
      </c>
      <c r="Q1" t="s">
        <v>256</v>
      </c>
      <c r="R1" t="s">
        <v>257</v>
      </c>
      <c r="S1" t="s">
        <v>258</v>
      </c>
      <c r="T1" t="s">
        <v>259</v>
      </c>
      <c r="U1" t="s">
        <v>260</v>
      </c>
      <c r="V1" t="s">
        <v>261</v>
      </c>
      <c r="W1" t="s">
        <v>262</v>
      </c>
      <c r="X1" t="s">
        <v>263</v>
      </c>
      <c r="Y1" t="s">
        <v>264</v>
      </c>
    </row>
    <row r="2" spans="1:25" x14ac:dyDescent="0.2">
      <c r="A2" t="s">
        <v>214</v>
      </c>
      <c r="B2" s="99">
        <f>DAY(Saisie!$I$15)</f>
        <v>0</v>
      </c>
      <c r="C2" s="99">
        <f>MONTH(Saisie!$I$15)</f>
        <v>1</v>
      </c>
      <c r="D2" s="99">
        <f>YEAR(Saisie!$I$15)</f>
        <v>1900</v>
      </c>
      <c r="E2" s="99">
        <f>Saisie!$H$11</f>
        <v>0</v>
      </c>
      <c r="F2" t="str">
        <f>Saisie!$I$12</f>
        <v>Identifiant SAFIR du stagiaire :</v>
      </c>
      <c r="G2">
        <f>Saisie!$I$13</f>
        <v>0</v>
      </c>
      <c r="H2" s="99">
        <f>DAY(Saisie!$K$11)</f>
        <v>0</v>
      </c>
      <c r="I2" s="99">
        <f>MONTH(Saisie!$K$11)</f>
        <v>1</v>
      </c>
      <c r="J2" s="99">
        <f>YEAR(Saisie!$K$11)</f>
        <v>1900</v>
      </c>
      <c r="K2">
        <f>Saisie!$I$6</f>
        <v>0</v>
      </c>
      <c r="L2">
        <f>Saisie!$I$7</f>
        <v>0</v>
      </c>
      <c r="M2">
        <f>Saisie!$I$8</f>
        <v>0</v>
      </c>
      <c r="N2" s="111">
        <f>Saisie!I18</f>
        <v>0</v>
      </c>
      <c r="O2" s="111">
        <f>Saisie!I45</f>
        <v>0</v>
      </c>
      <c r="P2" s="111">
        <f>Saisie!I71</f>
        <v>0</v>
      </c>
      <c r="Q2" s="111">
        <f>Saisie!I97</f>
        <v>0</v>
      </c>
      <c r="R2" s="111">
        <f>Saisie!I123</f>
        <v>0</v>
      </c>
      <c r="S2" s="111">
        <f>Saisie!I149</f>
        <v>0</v>
      </c>
      <c r="T2" s="111">
        <f>Saisie!I175</f>
        <v>0</v>
      </c>
      <c r="U2" s="111">
        <f>Saisie!I201</f>
        <v>0</v>
      </c>
      <c r="V2" s="111">
        <f>Saisie!I227</f>
        <v>0</v>
      </c>
      <c r="W2" s="111">
        <f>Saisie!I253</f>
        <v>0</v>
      </c>
      <c r="X2" s="111">
        <f>Saisie!I279</f>
        <v>0</v>
      </c>
      <c r="Y2" s="111">
        <f>Saisie!I308</f>
        <v>0</v>
      </c>
    </row>
    <row r="3" spans="1:25" x14ac:dyDescent="0.2">
      <c r="A3" t="s">
        <v>215</v>
      </c>
      <c r="B3" s="99">
        <f>DAY(Saisie!$K$15)</f>
        <v>0</v>
      </c>
      <c r="C3" s="99">
        <f>MONTH(Saisie!$K$15)</f>
        <v>1</v>
      </c>
      <c r="D3" s="99">
        <f>YEAR(Saisie!$K$15)</f>
        <v>1900</v>
      </c>
      <c r="E3" s="99">
        <f>Saisie!$H$11</f>
        <v>0</v>
      </c>
      <c r="F3" t="str">
        <f>Saisie!$I$12</f>
        <v>Identifiant SAFIR du stagiaire :</v>
      </c>
      <c r="G3">
        <f>Saisie!$I$13</f>
        <v>0</v>
      </c>
      <c r="H3" s="99">
        <f>DAY(Saisie!$K$11)</f>
        <v>0</v>
      </c>
      <c r="I3" s="99">
        <f>MONTH(Saisie!$K$11)</f>
        <v>1</v>
      </c>
      <c r="J3" s="99">
        <f>YEAR(Saisie!$K$11)</f>
        <v>1900</v>
      </c>
      <c r="K3">
        <f>Saisie!$I$6</f>
        <v>0</v>
      </c>
      <c r="L3">
        <f>Saisie!$I$7</f>
        <v>0</v>
      </c>
      <c r="M3">
        <f>Saisie!$I$8</f>
        <v>0</v>
      </c>
      <c r="N3" s="111">
        <f>Saisie!K18</f>
        <v>0</v>
      </c>
      <c r="O3" s="111">
        <f>Saisie!K45</f>
        <v>0</v>
      </c>
      <c r="P3" s="111">
        <f>Saisie!K71</f>
        <v>0</v>
      </c>
      <c r="Q3" s="111">
        <f>Saisie!K97</f>
        <v>0</v>
      </c>
      <c r="R3" s="111">
        <f>Saisie!K123</f>
        <v>0</v>
      </c>
      <c r="S3" s="111">
        <f>Saisie!K149</f>
        <v>0</v>
      </c>
      <c r="T3" s="111">
        <f>Saisie!K175</f>
        <v>0</v>
      </c>
      <c r="U3" s="111">
        <f>Saisie!K201</f>
        <v>0</v>
      </c>
      <c r="V3" s="111">
        <f>Saisie!K227</f>
        <v>0</v>
      </c>
      <c r="W3" s="111">
        <f>Saisie!K253</f>
        <v>0</v>
      </c>
      <c r="X3" s="111">
        <f>Saisie!K279</f>
        <v>0</v>
      </c>
      <c r="Y3" s="111">
        <f>Saisie!K308</f>
        <v>0</v>
      </c>
    </row>
    <row r="4" spans="1:25" x14ac:dyDescent="0.2">
      <c r="A4" t="s">
        <v>216</v>
      </c>
      <c r="B4" s="99">
        <f>DAY(Saisie!$M$15)</f>
        <v>0</v>
      </c>
      <c r="C4" s="99">
        <f>MONTH(Saisie!$M$15)</f>
        <v>1</v>
      </c>
      <c r="D4" s="99">
        <f>YEAR(Saisie!$M$15)</f>
        <v>1900</v>
      </c>
      <c r="E4" s="99">
        <f>Saisie!$H$11</f>
        <v>0</v>
      </c>
      <c r="F4" t="str">
        <f>Saisie!$I$12</f>
        <v>Identifiant SAFIR du stagiaire :</v>
      </c>
      <c r="G4">
        <f>Saisie!$I$13</f>
        <v>0</v>
      </c>
      <c r="H4" s="99">
        <f>DAY(Saisie!$K$11)</f>
        <v>0</v>
      </c>
      <c r="I4" s="99">
        <f>MONTH(Saisie!$K$11)</f>
        <v>1</v>
      </c>
      <c r="J4" s="99">
        <f>YEAR(Saisie!$K$11)</f>
        <v>1900</v>
      </c>
      <c r="K4">
        <f>Saisie!$I$6</f>
        <v>0</v>
      </c>
      <c r="L4">
        <f>Saisie!$I$7</f>
        <v>0</v>
      </c>
      <c r="M4">
        <f>Saisie!$I$8</f>
        <v>0</v>
      </c>
      <c r="N4" s="111">
        <f>Saisie!M18</f>
        <v>0</v>
      </c>
      <c r="O4" s="111">
        <f>Saisie!M45</f>
        <v>0</v>
      </c>
      <c r="P4" s="111">
        <f>Saisie!M71</f>
        <v>0</v>
      </c>
      <c r="Q4" s="111">
        <f>Saisie!M97</f>
        <v>0</v>
      </c>
      <c r="R4" s="111">
        <f>Saisie!M123</f>
        <v>0</v>
      </c>
      <c r="S4" s="111">
        <f>Saisie!M149</f>
        <v>0</v>
      </c>
      <c r="T4" s="111">
        <f>Saisie!M175</f>
        <v>0</v>
      </c>
      <c r="U4" s="111">
        <f>Saisie!M201</f>
        <v>0</v>
      </c>
      <c r="V4" s="111">
        <f>Saisie!M227</f>
        <v>0</v>
      </c>
      <c r="W4" s="111">
        <f>Saisie!M253</f>
        <v>0</v>
      </c>
      <c r="X4" s="111">
        <f>Saisie!M279</f>
        <v>0</v>
      </c>
      <c r="Y4" s="111">
        <f>Saisie!M308</f>
        <v>0</v>
      </c>
    </row>
  </sheetData>
  <sheetProtection password="CA90" sheet="1" objects="1" scenarios="1"/>
  <phoneticPr fontId="9" type="noConversion"/>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tabColor indexed="45"/>
  </sheetPr>
  <dimension ref="A1:R63"/>
  <sheetViews>
    <sheetView zoomScale="90" zoomScaleNormal="90" workbookViewId="0">
      <selection activeCell="R54" sqref="R54"/>
    </sheetView>
  </sheetViews>
  <sheetFormatPr baseColWidth="10" defaultRowHeight="12.75" x14ac:dyDescent="0.2"/>
  <cols>
    <col min="1" max="1" width="0.7109375" customWidth="1"/>
    <col min="2" max="2" width="28.140625" customWidth="1"/>
    <col min="3" max="6" width="4" customWidth="1"/>
    <col min="7" max="7" width="17.42578125" customWidth="1"/>
    <col min="8" max="8" width="4.5703125" hidden="1" customWidth="1"/>
    <col min="9" max="11" width="11.42578125" hidden="1" customWidth="1"/>
    <col min="12" max="12" width="44.42578125" customWidth="1"/>
    <col min="13" max="13" width="9" customWidth="1"/>
    <col min="14" max="14" width="11.42578125" hidden="1" customWidth="1"/>
    <col min="15" max="15" width="25.85546875" customWidth="1"/>
  </cols>
  <sheetData>
    <row r="1" spans="1:16" ht="44.25" customHeight="1" thickBot="1" x14ac:dyDescent="0.3">
      <c r="A1" s="551"/>
      <c r="B1" s="552" t="str">
        <f>"Avenir Jeunes - Pôle de projet professionnel"&amp;CHAR(10)&amp;"sas final- Annexe 3 - "&amp;DAY(Saisie!M15)&amp;"/"&amp;MONTH(Saisie!M15)&amp;"/"&amp;YEAR(Saisie!M15)&amp;" - "&amp;B3&amp;" "&amp;B2</f>
        <v>Avenir Jeunes - Pôle de projet professionnel
sas final- Annexe 3 - 0/1/1900 - 0 0</v>
      </c>
      <c r="C1" s="553"/>
      <c r="D1" s="782" t="str">
        <f>Saisie!I1&amp;CHAR(10)&amp;"évaluation finale Annexe 3 "&amp;IF(DAY(Saisie!M15)&gt;0,DAY(Saisie!M15)&amp;"/","")&amp;IF(DAY(Saisie!M15)&gt;0,MONTH(Saisie!M15)&amp;"/","")&amp;IF(DAY(Saisie!M15)&gt;0,YEAR(Saisie!M15)&amp;" - ","")&amp;IF(B3&lt;&gt;0,B3,"")&amp;" "&amp;IF(B2&lt;&gt;0,B2,"")</f>
        <v xml:space="preserve">Compétences de Base Professionnelles
évaluation finale Annexe 3  </v>
      </c>
      <c r="E1" s="782"/>
      <c r="F1" s="782"/>
      <c r="G1" s="782"/>
      <c r="H1" s="782"/>
      <c r="I1" s="782"/>
      <c r="J1" s="782"/>
      <c r="K1" s="782"/>
      <c r="L1" s="782"/>
      <c r="M1" s="782"/>
      <c r="N1" s="782"/>
      <c r="O1" s="783"/>
    </row>
    <row r="2" spans="1:16" ht="39" customHeight="1" x14ac:dyDescent="0.2">
      <c r="A2" s="554"/>
      <c r="B2" s="557">
        <f>Saisie!H12</f>
        <v>0</v>
      </c>
      <c r="C2" s="802" t="s">
        <v>327</v>
      </c>
      <c r="D2" s="803"/>
      <c r="E2" s="803"/>
      <c r="F2" s="803"/>
      <c r="G2" s="804" t="s">
        <v>319</v>
      </c>
      <c r="H2" s="805"/>
      <c r="I2" s="805"/>
      <c r="J2" s="805"/>
      <c r="K2" s="805"/>
      <c r="L2" s="805"/>
      <c r="M2" s="805"/>
      <c r="N2" s="805"/>
      <c r="O2" s="806"/>
      <c r="P2" s="157"/>
    </row>
    <row r="3" spans="1:16" ht="25.5" customHeight="1" x14ac:dyDescent="0.2">
      <c r="A3" s="554"/>
      <c r="B3" s="558">
        <f>Saisie!H13</f>
        <v>0</v>
      </c>
      <c r="C3" s="241" t="s">
        <v>322</v>
      </c>
      <c r="D3" s="451" t="s">
        <v>323</v>
      </c>
      <c r="E3" s="451" t="s">
        <v>324</v>
      </c>
      <c r="F3" s="451" t="s">
        <v>325</v>
      </c>
      <c r="G3" s="807"/>
      <c r="H3" s="807"/>
      <c r="I3" s="807"/>
      <c r="J3" s="807"/>
      <c r="K3" s="807"/>
      <c r="L3" s="807"/>
      <c r="M3" s="807"/>
      <c r="N3" s="807"/>
      <c r="O3" s="808"/>
      <c r="P3" s="157"/>
    </row>
    <row r="4" spans="1:16" ht="63" customHeight="1" x14ac:dyDescent="0.2">
      <c r="A4" s="554"/>
      <c r="B4" s="559" t="s">
        <v>489</v>
      </c>
      <c r="C4" s="556" t="str">
        <f>IF(CdC_Final!C12=1,"X","")</f>
        <v/>
      </c>
      <c r="D4" s="556" t="str">
        <f>IF(CdC_Final!C12=2,"X","")</f>
        <v/>
      </c>
      <c r="E4" s="556" t="str">
        <f>IF(CdC_Final!C12=3,"X","")</f>
        <v/>
      </c>
      <c r="F4" s="556" t="str">
        <f>IF(CdC_Final!C12=4,"X","")</f>
        <v/>
      </c>
      <c r="G4" s="793" t="str">
        <f>IF(Saisie!M42&lt;&gt;0,Saisie!M42,"")</f>
        <v/>
      </c>
      <c r="H4" s="794"/>
      <c r="I4" s="794"/>
      <c r="J4" s="794"/>
      <c r="K4" s="794"/>
      <c r="L4" s="794"/>
      <c r="M4" s="794"/>
      <c r="N4" s="794"/>
      <c r="O4" s="795"/>
    </row>
    <row r="5" spans="1:16" ht="63" customHeight="1" x14ac:dyDescent="0.2">
      <c r="A5" s="554"/>
      <c r="B5" s="538" t="s">
        <v>83</v>
      </c>
      <c r="C5" s="556" t="str">
        <f>IF(CdC_Final!C13=1,"X","")</f>
        <v/>
      </c>
      <c r="D5" s="556" t="str">
        <f>IF(CdC_Final!C13=2,"X","")</f>
        <v/>
      </c>
      <c r="E5" s="556" t="str">
        <f>IF(CdC_Final!C13=3,"X","")</f>
        <v/>
      </c>
      <c r="F5" s="556" t="str">
        <f>IF(CdC_Final!C13=4,"X","")</f>
        <v/>
      </c>
      <c r="G5" s="793" t="str">
        <f>IF(Saisie!M68&lt;&gt;0,Saisie!M68,"")</f>
        <v/>
      </c>
      <c r="H5" s="794"/>
      <c r="I5" s="794"/>
      <c r="J5" s="794"/>
      <c r="K5" s="794"/>
      <c r="L5" s="794"/>
      <c r="M5" s="794"/>
      <c r="N5" s="794"/>
      <c r="O5" s="795"/>
    </row>
    <row r="6" spans="1:16" ht="63" customHeight="1" x14ac:dyDescent="0.2">
      <c r="A6" s="554"/>
      <c r="B6" s="538" t="s">
        <v>320</v>
      </c>
      <c r="C6" s="556" t="str">
        <f>IF(CdC_Final!C14=1,"X","")</f>
        <v/>
      </c>
      <c r="D6" s="556" t="str">
        <f>IF(CdC_Final!C14=2,"X","")</f>
        <v/>
      </c>
      <c r="E6" s="556" t="str">
        <f>IF(CdC_Final!C14=3,"X","")</f>
        <v/>
      </c>
      <c r="F6" s="556" t="str">
        <f>IF(CdC_Final!C14=4,"X","")</f>
        <v/>
      </c>
      <c r="G6" s="793" t="str">
        <f>IF(Saisie!M94&lt;&gt;0,Saisie!M94,"")</f>
        <v/>
      </c>
      <c r="H6" s="794"/>
      <c r="I6" s="794"/>
      <c r="J6" s="794"/>
      <c r="K6" s="794"/>
      <c r="L6" s="794"/>
      <c r="M6" s="794"/>
      <c r="N6" s="794"/>
      <c r="O6" s="795"/>
    </row>
    <row r="7" spans="1:16" ht="63" customHeight="1" x14ac:dyDescent="0.2">
      <c r="A7" s="554"/>
      <c r="B7" s="538" t="s">
        <v>321</v>
      </c>
      <c r="C7" s="556" t="str">
        <f>IF(CdC_Final!C15=1,"X","")</f>
        <v/>
      </c>
      <c r="D7" s="556" t="str">
        <f>IF(CdC_Final!C15=2,"X","")</f>
        <v/>
      </c>
      <c r="E7" s="556" t="str">
        <f>IF(CdC_Final!C15=3,"X","")</f>
        <v/>
      </c>
      <c r="F7" s="556" t="str">
        <f>IF(CdC_Final!C15=4,"X","")</f>
        <v/>
      </c>
      <c r="G7" s="793" t="str">
        <f>IF(Saisie!M120&lt;&gt;0,Saisie!M120,"")</f>
        <v/>
      </c>
      <c r="H7" s="794"/>
      <c r="I7" s="794"/>
      <c r="J7" s="794"/>
      <c r="K7" s="794"/>
      <c r="L7" s="794"/>
      <c r="M7" s="794"/>
      <c r="N7" s="794"/>
      <c r="O7" s="795"/>
    </row>
    <row r="8" spans="1:16" ht="63" customHeight="1" x14ac:dyDescent="0.2">
      <c r="A8" s="554"/>
      <c r="B8" s="538" t="s">
        <v>317</v>
      </c>
      <c r="C8" s="556" t="str">
        <f>IF(CdC_Final!C16=1,"X","")</f>
        <v/>
      </c>
      <c r="D8" s="556" t="str">
        <f>IF(CdC_Final!C16=2,"X","")</f>
        <v/>
      </c>
      <c r="E8" s="556" t="str">
        <f>IF(CdC_Final!C16=3,"X","")</f>
        <v/>
      </c>
      <c r="F8" s="556" t="str">
        <f>IF(CdC_Final!C16=4,"X","")</f>
        <v/>
      </c>
      <c r="G8" s="793" t="str">
        <f>IF(Saisie!M146&lt;&gt;0,Saisie!M146,"")</f>
        <v/>
      </c>
      <c r="H8" s="794"/>
      <c r="I8" s="794"/>
      <c r="J8" s="794"/>
      <c r="K8" s="794"/>
      <c r="L8" s="794"/>
      <c r="M8" s="794"/>
      <c r="N8" s="794"/>
      <c r="O8" s="795"/>
    </row>
    <row r="9" spans="1:16" ht="63" customHeight="1" x14ac:dyDescent="0.2">
      <c r="A9" s="554"/>
      <c r="B9" s="538" t="s">
        <v>318</v>
      </c>
      <c r="C9" s="556" t="str">
        <f>IF(CdC_Final!C17=1,"X","")</f>
        <v/>
      </c>
      <c r="D9" s="556" t="str">
        <f>IF(CdC_Final!C17=2,"X","")</f>
        <v/>
      </c>
      <c r="E9" s="556" t="str">
        <f>IF(CdC_Final!C17=3,"X","")</f>
        <v/>
      </c>
      <c r="F9" s="556" t="str">
        <f>IF(CdC_Final!C17=4,"X","")</f>
        <v/>
      </c>
      <c r="G9" s="793" t="str">
        <f>IF(Saisie!M172&lt;&gt;0,Saisie!M172,"")</f>
        <v/>
      </c>
      <c r="H9" s="794"/>
      <c r="I9" s="794"/>
      <c r="J9" s="794"/>
      <c r="K9" s="794"/>
      <c r="L9" s="794"/>
      <c r="M9" s="794"/>
      <c r="N9" s="794"/>
      <c r="O9" s="795"/>
    </row>
    <row r="10" spans="1:16" ht="63" customHeight="1" x14ac:dyDescent="0.2">
      <c r="A10" s="554"/>
      <c r="B10" s="538" t="s">
        <v>139</v>
      </c>
      <c r="C10" s="556" t="str">
        <f>IF(CdC_Final!C18=1,"X","")</f>
        <v/>
      </c>
      <c r="D10" s="556" t="str">
        <f>IF(CdC_Final!C18=2,"X","")</f>
        <v/>
      </c>
      <c r="E10" s="556" t="str">
        <f>IF(CdC_Final!C18=3,"X","")</f>
        <v/>
      </c>
      <c r="F10" s="556" t="str">
        <f>IF(CdC_Final!C18=4,"X","")</f>
        <v/>
      </c>
      <c r="G10" s="793" t="str">
        <f>IF(Saisie!M198&lt;&gt;0,Saisie!M198,"")</f>
        <v/>
      </c>
      <c r="H10" s="794"/>
      <c r="I10" s="794"/>
      <c r="J10" s="794"/>
      <c r="K10" s="794"/>
      <c r="L10" s="794"/>
      <c r="M10" s="794"/>
      <c r="N10" s="794"/>
      <c r="O10" s="795"/>
    </row>
    <row r="11" spans="1:16" ht="63" customHeight="1" x14ac:dyDescent="0.2">
      <c r="A11" s="554"/>
      <c r="B11" s="538" t="s">
        <v>150</v>
      </c>
      <c r="C11" s="556" t="str">
        <f>IF(CdC_Final!C19=1,"X","")</f>
        <v/>
      </c>
      <c r="D11" s="556" t="str">
        <f>IF(CdC_Final!C19=2,"X","")</f>
        <v/>
      </c>
      <c r="E11" s="556" t="str">
        <f>IF(CdC_Final!C19=3,"X","")</f>
        <v/>
      </c>
      <c r="F11" s="556" t="str">
        <f>IF(CdC_Final!C19=4,"X","")</f>
        <v/>
      </c>
      <c r="G11" s="793" t="str">
        <f>IF(Saisie!M224&lt;&gt;0,Saisie!M224,"")</f>
        <v/>
      </c>
      <c r="H11" s="794"/>
      <c r="I11" s="794"/>
      <c r="J11" s="794"/>
      <c r="K11" s="794"/>
      <c r="L11" s="794"/>
      <c r="M11" s="794"/>
      <c r="N11" s="794"/>
      <c r="O11" s="795"/>
    </row>
    <row r="12" spans="1:16" ht="63" customHeight="1" x14ac:dyDescent="0.2">
      <c r="A12" s="554"/>
      <c r="B12" s="538" t="s">
        <v>268</v>
      </c>
      <c r="C12" s="556" t="str">
        <f>IF(CdC_Final!C20=1,"X","")</f>
        <v/>
      </c>
      <c r="D12" s="556" t="str">
        <f>IF(CdC_Final!C20=2,"X","")</f>
        <v/>
      </c>
      <c r="E12" s="556" t="str">
        <f>IF(CdC_Final!C20=3,"X","")</f>
        <v/>
      </c>
      <c r="F12" s="556" t="str">
        <f>IF(CdC_Final!C20=4,"X","")</f>
        <v/>
      </c>
      <c r="G12" s="793" t="str">
        <f>IF(Saisie!M250&lt;&gt;0,Saisie!M250,"")</f>
        <v/>
      </c>
      <c r="H12" s="794"/>
      <c r="I12" s="794"/>
      <c r="J12" s="794"/>
      <c r="K12" s="794"/>
      <c r="L12" s="794"/>
      <c r="M12" s="794"/>
      <c r="N12" s="794"/>
      <c r="O12" s="795"/>
    </row>
    <row r="13" spans="1:16" ht="63" customHeight="1" x14ac:dyDescent="0.2">
      <c r="A13" s="554"/>
      <c r="B13" s="538" t="s">
        <v>170</v>
      </c>
      <c r="C13" s="556" t="str">
        <f>IF(CdC_Final!C21=1,"X","")</f>
        <v/>
      </c>
      <c r="D13" s="556" t="str">
        <f>IF(CdC_Final!C21=2,"X","")</f>
        <v/>
      </c>
      <c r="E13" s="556" t="str">
        <f>IF(CdC_Final!C21=3,"X","")</f>
        <v/>
      </c>
      <c r="F13" s="556" t="str">
        <f>IF(CdC_Final!C21=4,"X","")</f>
        <v/>
      </c>
      <c r="G13" s="793" t="str">
        <f>IF(Saisie!M276&lt;&gt;0,Saisie!M276,"")</f>
        <v/>
      </c>
      <c r="H13" s="794"/>
      <c r="I13" s="794"/>
      <c r="J13" s="794"/>
      <c r="K13" s="794"/>
      <c r="L13" s="794"/>
      <c r="M13" s="794"/>
      <c r="N13" s="794"/>
      <c r="O13" s="795"/>
    </row>
    <row r="14" spans="1:16" ht="63" customHeight="1" x14ac:dyDescent="0.2">
      <c r="A14" s="554"/>
      <c r="B14" s="538" t="s">
        <v>326</v>
      </c>
      <c r="C14" s="556" t="str">
        <f>IF(CdC_Final!C22=1,"X","")</f>
        <v/>
      </c>
      <c r="D14" s="556" t="str">
        <f>IF(CdC_Final!C22=2,"X","")</f>
        <v/>
      </c>
      <c r="E14" s="556" t="str">
        <f>IF(CdC_Final!C22=3,"X","")</f>
        <v/>
      </c>
      <c r="F14" s="556" t="str">
        <f>IF(CdC_Final!C22=4,"X","")</f>
        <v/>
      </c>
      <c r="G14" s="793" t="str">
        <f>IF(Saisie!M305&lt;&gt;0,Saisie!M305,"")</f>
        <v/>
      </c>
      <c r="H14" s="794"/>
      <c r="I14" s="794"/>
      <c r="J14" s="794"/>
      <c r="K14" s="794"/>
      <c r="L14" s="794"/>
      <c r="M14" s="794"/>
      <c r="N14" s="794"/>
      <c r="O14" s="795"/>
    </row>
    <row r="15" spans="1:16" ht="63" customHeight="1" thickBot="1" x14ac:dyDescent="0.25">
      <c r="A15" s="555"/>
      <c r="B15" s="537" t="s">
        <v>200</v>
      </c>
      <c r="C15" s="560" t="str">
        <f>IF(CdC_Final!C23=1,"X","")</f>
        <v/>
      </c>
      <c r="D15" s="560" t="str">
        <f>IF(CdC_Final!C23=2,"X","")</f>
        <v/>
      </c>
      <c r="E15" s="560" t="str">
        <f>IF(CdC_Final!C23=3,"X","")</f>
        <v/>
      </c>
      <c r="F15" s="560" t="str">
        <f>IF(CdC_Final!C23=4,"X","")</f>
        <v/>
      </c>
      <c r="G15" s="809" t="str">
        <f>IF(Saisie!M331&lt;&gt;0,Saisie!M331,"")</f>
        <v/>
      </c>
      <c r="H15" s="810"/>
      <c r="I15" s="810"/>
      <c r="J15" s="810"/>
      <c r="K15" s="810"/>
      <c r="L15" s="810"/>
      <c r="M15" s="810"/>
      <c r="N15" s="810"/>
      <c r="O15" s="811"/>
    </row>
    <row r="16" spans="1:16" ht="63" customHeight="1" thickBot="1" x14ac:dyDescent="0.25">
      <c r="B16" s="276"/>
      <c r="C16" s="274"/>
      <c r="D16" s="274"/>
      <c r="E16" s="274"/>
      <c r="F16" s="274"/>
      <c r="G16" s="278"/>
      <c r="H16" s="277"/>
      <c r="I16" s="277"/>
      <c r="J16" s="277"/>
      <c r="K16" s="277"/>
      <c r="L16" s="277"/>
      <c r="M16" s="277"/>
      <c r="N16" s="277"/>
      <c r="O16" s="277"/>
    </row>
    <row r="17" spans="1:15" ht="39" customHeight="1" thickBot="1" x14ac:dyDescent="0.25">
      <c r="B17" s="824" t="str">
        <f>"Bilan de parcours Compétences de base professionnelles pour"&amp;CHAR(10)&amp;"NOM : "&amp;Saisie!H12&amp;CHAR(10)&amp;"Prénom : "&amp;Saisie!H13</f>
        <v xml:space="preserve">Bilan de parcours Compétences de base professionnelles pour
NOM : 
Prénom : </v>
      </c>
      <c r="C17" s="825"/>
      <c r="D17" s="825"/>
      <c r="E17" s="825"/>
      <c r="F17" s="825"/>
      <c r="G17" s="825"/>
      <c r="H17" s="825"/>
      <c r="I17" s="825"/>
      <c r="J17" s="825"/>
      <c r="K17" s="825"/>
      <c r="L17" s="825"/>
      <c r="M17" s="825"/>
      <c r="N17" s="825"/>
      <c r="O17" s="826"/>
    </row>
    <row r="18" spans="1:15" ht="26.25" customHeight="1" thickBot="1" x14ac:dyDescent="0.25">
      <c r="B18" s="784" t="s">
        <v>488</v>
      </c>
      <c r="C18" s="785"/>
      <c r="D18" s="785"/>
      <c r="E18" s="785"/>
      <c r="F18" s="786"/>
      <c r="G18" s="236" t="s">
        <v>329</v>
      </c>
      <c r="H18" s="343"/>
      <c r="I18" s="343"/>
      <c r="J18" s="343"/>
      <c r="K18" s="343"/>
      <c r="L18" s="576" t="s">
        <v>363</v>
      </c>
      <c r="M18" s="812" t="s">
        <v>362</v>
      </c>
      <c r="N18" s="669"/>
      <c r="O18" s="813"/>
    </row>
    <row r="19" spans="1:15" ht="15.75" thickBot="1" x14ac:dyDescent="0.25">
      <c r="B19" s="787" t="s">
        <v>837</v>
      </c>
      <c r="C19" s="788"/>
      <c r="D19" s="788"/>
      <c r="E19" s="788"/>
      <c r="F19" s="789"/>
      <c r="G19" s="234">
        <f>IF('CdC_annexe 2 interm au contrat '!D30&lt;&gt;"",'CdC_annexe 2 interm au contrat '!D30,'CdC_annexe 1 au contrat'!B20)</f>
        <v>0</v>
      </c>
      <c r="H19" s="343"/>
      <c r="I19" s="343"/>
      <c r="J19" s="343"/>
      <c r="K19" s="343"/>
      <c r="L19" s="238" t="s">
        <v>357</v>
      </c>
      <c r="M19" s="790">
        <f>'CdC_annexe 2 interm au contrat '!M30:O30</f>
        <v>0</v>
      </c>
      <c r="N19" s="791"/>
      <c r="O19" s="792"/>
    </row>
    <row r="20" spans="1:15" ht="15.75" thickBot="1" x14ac:dyDescent="0.25">
      <c r="B20" s="787" t="s">
        <v>838</v>
      </c>
      <c r="C20" s="788"/>
      <c r="D20" s="788"/>
      <c r="E20" s="788"/>
      <c r="F20" s="789"/>
      <c r="G20" s="234">
        <f>IF('CdC_annexe 2 interm au contrat '!D31&lt;&gt;"",'CdC_annexe 2 interm au contrat '!D31,'CdC_annexe 1 au contrat'!B21)</f>
        <v>0</v>
      </c>
      <c r="H20" s="343"/>
      <c r="I20" s="343"/>
      <c r="J20" s="343"/>
      <c r="K20" s="343"/>
      <c r="L20" s="238" t="s">
        <v>361</v>
      </c>
      <c r="M20" s="790">
        <f>'CdC_annexe 2 interm au contrat '!M31:O31</f>
        <v>0</v>
      </c>
      <c r="N20" s="791"/>
      <c r="O20" s="792"/>
    </row>
    <row r="21" spans="1:15" ht="15.75" customHeight="1" thickBot="1" x14ac:dyDescent="0.25">
      <c r="B21" s="787" t="s">
        <v>839</v>
      </c>
      <c r="C21" s="788"/>
      <c r="D21" s="788"/>
      <c r="E21" s="788"/>
      <c r="F21" s="789"/>
      <c r="G21" s="234">
        <f>IF('CdC_annexe 2 interm au contrat '!D32&lt;&gt;"",'CdC_annexe 2 interm au contrat '!D32,'CdC_annexe 1 au contrat'!B22)</f>
        <v>0</v>
      </c>
      <c r="H21" s="343"/>
      <c r="I21" s="343"/>
      <c r="J21" s="343"/>
      <c r="K21" s="343"/>
      <c r="L21" s="238" t="s">
        <v>358</v>
      </c>
      <c r="M21" s="790">
        <f>'CdC_annexe 2 interm au contrat '!M32:O32</f>
        <v>0</v>
      </c>
      <c r="N21" s="791"/>
      <c r="O21" s="792"/>
    </row>
    <row r="22" spans="1:15" ht="15.75" customHeight="1" thickBot="1" x14ac:dyDescent="0.25">
      <c r="B22" s="796"/>
      <c r="C22" s="797"/>
      <c r="D22" s="797"/>
      <c r="E22" s="797"/>
      <c r="F22" s="798"/>
      <c r="G22" s="575"/>
      <c r="H22" s="343"/>
      <c r="I22" s="343"/>
      <c r="J22" s="343"/>
      <c r="K22" s="343"/>
      <c r="L22" s="238" t="s">
        <v>360</v>
      </c>
      <c r="M22" s="790">
        <f>'CdC_annexe 2 interm au contrat '!M33:O33</f>
        <v>0</v>
      </c>
      <c r="N22" s="791"/>
      <c r="O22" s="792"/>
    </row>
    <row r="23" spans="1:15" ht="15.75" thickBot="1" x14ac:dyDescent="0.25">
      <c r="B23" s="796"/>
      <c r="C23" s="797"/>
      <c r="D23" s="797"/>
      <c r="E23" s="797"/>
      <c r="F23" s="798"/>
      <c r="G23" s="575"/>
      <c r="H23" s="343"/>
      <c r="I23" s="343"/>
      <c r="J23" s="343"/>
      <c r="K23" s="343"/>
      <c r="L23" s="238" t="s">
        <v>359</v>
      </c>
      <c r="M23" s="790">
        <f>'CdC_annexe 2 interm au contrat '!M34:O34</f>
        <v>0</v>
      </c>
      <c r="N23" s="791"/>
      <c r="O23" s="792"/>
    </row>
    <row r="24" spans="1:15" ht="15.75" thickBot="1" x14ac:dyDescent="0.25">
      <c r="B24" s="827" t="s">
        <v>415</v>
      </c>
      <c r="C24" s="828"/>
      <c r="D24" s="828"/>
      <c r="E24" s="828"/>
      <c r="F24" s="829"/>
      <c r="G24" s="298">
        <f>SUM(G19:G23)</f>
        <v>0</v>
      </c>
      <c r="H24" s="343"/>
      <c r="I24" s="343"/>
      <c r="J24" s="343"/>
      <c r="K24" s="343"/>
      <c r="L24" s="238" t="s">
        <v>409</v>
      </c>
      <c r="M24" s="790">
        <f>'CdC_annexe 2 interm au contrat '!M35:O35</f>
        <v>0</v>
      </c>
      <c r="N24" s="791"/>
      <c r="O24" s="792"/>
    </row>
    <row r="25" spans="1:15" ht="15.75" thickBot="1" x14ac:dyDescent="0.25">
      <c r="B25" s="546"/>
      <c r="C25" s="547"/>
      <c r="D25" s="547"/>
      <c r="E25" s="547"/>
      <c r="F25" s="547"/>
      <c r="G25" s="548"/>
      <c r="H25" s="549"/>
      <c r="I25" s="549"/>
      <c r="J25" s="549"/>
      <c r="K25" s="549"/>
      <c r="L25" s="550" t="s">
        <v>364</v>
      </c>
      <c r="M25" s="799">
        <f>'CdC_annexe 2 interm au contrat '!M36:O36</f>
        <v>0</v>
      </c>
      <c r="N25" s="800"/>
      <c r="O25" s="801"/>
    </row>
    <row r="26" spans="1:15" ht="15.75" thickBot="1" x14ac:dyDescent="0.25">
      <c r="B26" s="239"/>
      <c r="C26" s="239"/>
      <c r="D26" s="239"/>
      <c r="E26" s="239"/>
      <c r="F26" s="239"/>
      <c r="G26" s="240"/>
      <c r="H26" s="3"/>
      <c r="I26" s="3"/>
      <c r="J26" s="3"/>
      <c r="K26" s="3"/>
      <c r="L26" s="3"/>
    </row>
    <row r="27" spans="1:15" ht="18.75" customHeight="1" x14ac:dyDescent="0.2">
      <c r="B27" s="535" t="s">
        <v>367</v>
      </c>
      <c r="C27" s="760" t="str">
        <f>HYPERLINK('CdC_annexe 1 au contrat'!B17)</f>
        <v/>
      </c>
      <c r="D27" s="761"/>
      <c r="E27" s="761"/>
      <c r="F27" s="761"/>
      <c r="G27" s="761"/>
      <c r="H27" s="761"/>
      <c r="I27" s="761"/>
      <c r="J27" s="761"/>
      <c r="K27" s="761"/>
      <c r="L27" s="761"/>
      <c r="M27" s="761"/>
      <c r="N27" s="761"/>
      <c r="O27" s="762"/>
    </row>
    <row r="28" spans="1:15" ht="18.75" customHeight="1" x14ac:dyDescent="0.2">
      <c r="B28" s="536" t="s">
        <v>366</v>
      </c>
      <c r="C28" s="757"/>
      <c r="D28" s="758"/>
      <c r="E28" s="758"/>
      <c r="F28" s="758"/>
      <c r="G28" s="758"/>
      <c r="H28" s="758"/>
      <c r="I28" s="758"/>
      <c r="J28" s="758"/>
      <c r="K28" s="758"/>
      <c r="L28" s="758"/>
      <c r="M28" s="758"/>
      <c r="N28" s="758"/>
      <c r="O28" s="759"/>
    </row>
    <row r="29" spans="1:15" ht="14.25" customHeight="1" x14ac:dyDescent="0.2">
      <c r="B29" s="258" t="s">
        <v>342</v>
      </c>
      <c r="C29" s="757"/>
      <c r="D29" s="758"/>
      <c r="E29" s="758"/>
      <c r="F29" s="758"/>
      <c r="G29" s="758"/>
      <c r="H29" s="758"/>
      <c r="I29" s="758"/>
      <c r="J29" s="758"/>
      <c r="K29" s="758"/>
      <c r="L29" s="758"/>
      <c r="M29" s="758"/>
      <c r="N29" s="758"/>
      <c r="O29" s="759"/>
    </row>
    <row r="30" spans="1:15" ht="21" customHeight="1" thickBot="1" x14ac:dyDescent="0.25">
      <c r="B30" s="537" t="s">
        <v>343</v>
      </c>
      <c r="C30" s="769"/>
      <c r="D30" s="770"/>
      <c r="E30" s="770"/>
      <c r="F30" s="770"/>
      <c r="G30" s="770"/>
      <c r="H30" s="770"/>
      <c r="I30" s="770"/>
      <c r="J30" s="770"/>
      <c r="K30" s="770"/>
      <c r="L30" s="770"/>
      <c r="M30" s="770"/>
      <c r="N30" s="770"/>
      <c r="O30" s="771"/>
    </row>
    <row r="31" spans="1:15" ht="18" customHeight="1" x14ac:dyDescent="0.2">
      <c r="A31" s="232"/>
      <c r="B31" s="772" t="s">
        <v>330</v>
      </c>
      <c r="C31" s="773"/>
      <c r="D31" s="773"/>
      <c r="E31" s="773"/>
      <c r="F31" s="773"/>
      <c r="G31" s="773"/>
      <c r="H31" s="773"/>
      <c r="I31" s="773"/>
      <c r="J31" s="773"/>
      <c r="K31" s="773"/>
      <c r="L31" s="773"/>
      <c r="M31" s="773"/>
      <c r="N31" s="773"/>
      <c r="O31" s="774"/>
    </row>
    <row r="32" spans="1:15" ht="21" customHeight="1" x14ac:dyDescent="0.2">
      <c r="A32" s="232"/>
      <c r="B32" s="237" t="s">
        <v>356</v>
      </c>
      <c r="C32" s="757" t="str">
        <f>IF('CdC_annexe 2 interm au contrat '!B17&lt;&gt;"",'CdC_annexe 2 interm au contrat '!B17,"")</f>
        <v/>
      </c>
      <c r="D32" s="758"/>
      <c r="E32" s="758"/>
      <c r="F32" s="758"/>
      <c r="G32" s="758"/>
      <c r="H32" s="758"/>
      <c r="I32" s="758"/>
      <c r="J32" s="758"/>
      <c r="K32" s="758"/>
      <c r="L32" s="758"/>
      <c r="M32" s="758"/>
      <c r="N32" s="758"/>
      <c r="O32" s="759"/>
    </row>
    <row r="33" spans="1:15" x14ac:dyDescent="0.2">
      <c r="A33" s="232"/>
      <c r="B33" s="538" t="s">
        <v>347</v>
      </c>
      <c r="C33" s="757" t="str">
        <f>IF('CdC_annexe 2 interm au contrat '!B18&lt;&gt;"",'CdC_annexe 2 interm au contrat '!B18,"")</f>
        <v/>
      </c>
      <c r="D33" s="758"/>
      <c r="E33" s="758"/>
      <c r="F33" s="758"/>
      <c r="G33" s="758"/>
      <c r="H33" s="758"/>
      <c r="I33" s="758"/>
      <c r="J33" s="758"/>
      <c r="K33" s="758"/>
      <c r="L33" s="758"/>
      <c r="M33" s="758"/>
      <c r="N33" s="758"/>
      <c r="O33" s="759"/>
    </row>
    <row r="34" spans="1:15" x14ac:dyDescent="0.2">
      <c r="A34" s="232"/>
      <c r="B34" s="539" t="s">
        <v>804</v>
      </c>
      <c r="C34" s="406"/>
      <c r="D34" s="404"/>
      <c r="E34" s="404"/>
      <c r="F34" s="404"/>
      <c r="G34" s="404"/>
      <c r="H34" s="404"/>
      <c r="I34" s="404"/>
      <c r="J34" s="404"/>
      <c r="K34" s="404"/>
      <c r="L34" s="404"/>
      <c r="M34" s="404"/>
      <c r="N34" s="405"/>
      <c r="O34" s="540"/>
    </row>
    <row r="35" spans="1:15" x14ac:dyDescent="0.2">
      <c r="A35" s="232"/>
      <c r="B35" s="538" t="s">
        <v>344</v>
      </c>
      <c r="C35" s="757" t="str">
        <f>IF('CdC_annexe 2 interm au contrat '!B20&lt;&gt;"",'CdC_annexe 2 interm au contrat '!B20,"")</f>
        <v/>
      </c>
      <c r="D35" s="758"/>
      <c r="E35" s="758"/>
      <c r="F35" s="758"/>
      <c r="G35" s="758"/>
      <c r="H35" s="758"/>
      <c r="I35" s="758"/>
      <c r="J35" s="758"/>
      <c r="K35" s="758"/>
      <c r="L35" s="758"/>
      <c r="M35" s="758"/>
      <c r="N35" s="758"/>
      <c r="O35" s="759"/>
    </row>
    <row r="36" spans="1:15" ht="42" customHeight="1" thickBot="1" x14ac:dyDescent="0.25">
      <c r="A36" s="232"/>
      <c r="B36" s="541" t="s">
        <v>345</v>
      </c>
      <c r="C36" s="769" t="str">
        <f>IF('CdC_annexe 2 interm au contrat '!B21&lt;&gt;"",'CdC_annexe 2 interm au contrat '!B21,"")</f>
        <v/>
      </c>
      <c r="D36" s="770"/>
      <c r="E36" s="770"/>
      <c r="F36" s="770"/>
      <c r="G36" s="770"/>
      <c r="H36" s="770"/>
      <c r="I36" s="770"/>
      <c r="J36" s="770"/>
      <c r="K36" s="770"/>
      <c r="L36" s="770"/>
      <c r="M36" s="770"/>
      <c r="N36" s="770"/>
      <c r="O36" s="771"/>
    </row>
    <row r="37" spans="1:15" ht="18" customHeight="1" x14ac:dyDescent="0.2">
      <c r="A37" s="232"/>
      <c r="B37" s="772" t="s">
        <v>331</v>
      </c>
      <c r="C37" s="773"/>
      <c r="D37" s="773"/>
      <c r="E37" s="773"/>
      <c r="F37" s="773"/>
      <c r="G37" s="773"/>
      <c r="H37" s="773"/>
      <c r="I37" s="773"/>
      <c r="J37" s="773"/>
      <c r="K37" s="773"/>
      <c r="L37" s="773"/>
      <c r="M37" s="773"/>
      <c r="N37" s="773"/>
      <c r="O37" s="774"/>
    </row>
    <row r="38" spans="1:15" ht="16.5" customHeight="1" x14ac:dyDescent="0.2">
      <c r="A38" s="232"/>
      <c r="B38" s="542" t="s">
        <v>356</v>
      </c>
      <c r="C38" s="766"/>
      <c r="D38" s="767"/>
      <c r="E38" s="767"/>
      <c r="F38" s="767"/>
      <c r="G38" s="767"/>
      <c r="H38" s="767"/>
      <c r="I38" s="767"/>
      <c r="J38" s="767"/>
      <c r="K38" s="767"/>
      <c r="L38" s="767"/>
      <c r="M38" s="767"/>
      <c r="N38" s="767"/>
      <c r="O38" s="768"/>
    </row>
    <row r="39" spans="1:15" ht="15.75" customHeight="1" x14ac:dyDescent="0.2">
      <c r="A39" s="232"/>
      <c r="B39" s="538" t="s">
        <v>347</v>
      </c>
      <c r="C39" s="766"/>
      <c r="D39" s="767"/>
      <c r="E39" s="767"/>
      <c r="F39" s="767"/>
      <c r="G39" s="767"/>
      <c r="H39" s="767"/>
      <c r="I39" s="767"/>
      <c r="J39" s="767"/>
      <c r="K39" s="767"/>
      <c r="L39" s="767"/>
      <c r="M39" s="767"/>
      <c r="N39" s="767"/>
      <c r="O39" s="768"/>
    </row>
    <row r="40" spans="1:15" ht="17.25" customHeight="1" x14ac:dyDescent="0.2">
      <c r="A40" s="232"/>
      <c r="B40" s="539" t="s">
        <v>804</v>
      </c>
      <c r="C40" s="409"/>
      <c r="D40" s="405"/>
      <c r="E40" s="405"/>
      <c r="F40" s="405"/>
      <c r="G40" s="405"/>
      <c r="H40" s="405"/>
      <c r="I40" s="405"/>
      <c r="J40" s="405"/>
      <c r="K40" s="405"/>
      <c r="L40" s="405"/>
      <c r="M40" s="405"/>
      <c r="N40" s="405"/>
      <c r="O40" s="540"/>
    </row>
    <row r="41" spans="1:15" ht="16.5" customHeight="1" x14ac:dyDescent="0.2">
      <c r="A41" s="232"/>
      <c r="B41" s="538" t="s">
        <v>344</v>
      </c>
      <c r="C41" s="766"/>
      <c r="D41" s="767"/>
      <c r="E41" s="767"/>
      <c r="F41" s="767"/>
      <c r="G41" s="767"/>
      <c r="H41" s="767"/>
      <c r="I41" s="767"/>
      <c r="J41" s="767"/>
      <c r="K41" s="767"/>
      <c r="L41" s="767"/>
      <c r="M41" s="767"/>
      <c r="N41" s="767"/>
      <c r="O41" s="768"/>
    </row>
    <row r="42" spans="1:15" ht="42" customHeight="1" thickBot="1" x14ac:dyDescent="0.25">
      <c r="A42" s="232"/>
      <c r="B42" s="541" t="s">
        <v>345</v>
      </c>
      <c r="C42" s="763"/>
      <c r="D42" s="764"/>
      <c r="E42" s="764"/>
      <c r="F42" s="764"/>
      <c r="G42" s="764"/>
      <c r="H42" s="764"/>
      <c r="I42" s="764"/>
      <c r="J42" s="764"/>
      <c r="K42" s="764"/>
      <c r="L42" s="764"/>
      <c r="M42" s="764"/>
      <c r="N42" s="764"/>
      <c r="O42" s="765"/>
    </row>
    <row r="43" spans="1:15" ht="21" customHeight="1" x14ac:dyDescent="0.2">
      <c r="B43" s="772" t="s">
        <v>847</v>
      </c>
      <c r="C43" s="773"/>
      <c r="D43" s="773"/>
      <c r="E43" s="773"/>
      <c r="F43" s="773"/>
      <c r="G43" s="773"/>
      <c r="H43" s="773"/>
      <c r="I43" s="773"/>
      <c r="J43" s="773"/>
      <c r="K43" s="773"/>
      <c r="L43" s="773"/>
      <c r="M43" s="773"/>
      <c r="N43" s="773"/>
      <c r="O43" s="774"/>
    </row>
    <row r="44" spans="1:15" ht="15" customHeight="1" x14ac:dyDescent="0.2">
      <c r="B44" s="538" t="s">
        <v>348</v>
      </c>
      <c r="C44" s="757" t="str">
        <f>IF('CdC_annexe 2 interm au contrat '!B23&lt;&gt;"",'CdC_annexe 2 interm au contrat '!B23,"")</f>
        <v/>
      </c>
      <c r="D44" s="758"/>
      <c r="E44" s="758"/>
      <c r="F44" s="758"/>
      <c r="G44" s="758"/>
      <c r="H44" s="758"/>
      <c r="I44" s="758"/>
      <c r="J44" s="758"/>
      <c r="K44" s="758"/>
      <c r="L44" s="758"/>
      <c r="M44" s="758"/>
      <c r="N44" s="758"/>
      <c r="O44" s="759"/>
    </row>
    <row r="45" spans="1:15" ht="18.75" customHeight="1" x14ac:dyDescent="0.2">
      <c r="B45" s="538" t="s">
        <v>349</v>
      </c>
      <c r="C45" s="757" t="str">
        <f>IF('CdC_annexe 2 interm au contrat '!B24&lt;&gt;"",'CdC_annexe 2 interm au contrat '!B24,"")</f>
        <v/>
      </c>
      <c r="D45" s="758"/>
      <c r="E45" s="758"/>
      <c r="F45" s="758"/>
      <c r="G45" s="758"/>
      <c r="H45" s="758"/>
      <c r="I45" s="758"/>
      <c r="J45" s="758"/>
      <c r="K45" s="758"/>
      <c r="L45" s="758"/>
      <c r="M45" s="758"/>
      <c r="N45" s="758"/>
      <c r="O45" s="759"/>
    </row>
    <row r="46" spans="1:15" ht="35.450000000000003" customHeight="1" thickBot="1" x14ac:dyDescent="0.25">
      <c r="B46" s="541" t="s">
        <v>345</v>
      </c>
      <c r="C46" s="769" t="str">
        <f>IF('CdC_annexe 2 interm au contrat '!B25&lt;&gt;"",'CdC_annexe 2 interm au contrat '!B25,"")</f>
        <v/>
      </c>
      <c r="D46" s="770"/>
      <c r="E46" s="770"/>
      <c r="F46" s="770"/>
      <c r="G46" s="770"/>
      <c r="H46" s="770"/>
      <c r="I46" s="770"/>
      <c r="J46" s="770"/>
      <c r="K46" s="770"/>
      <c r="L46" s="770"/>
      <c r="M46" s="770"/>
      <c r="N46" s="770"/>
      <c r="O46" s="771"/>
    </row>
    <row r="47" spans="1:15" ht="15.6" hidden="1" customHeight="1" thickBot="1" x14ac:dyDescent="0.25">
      <c r="B47" s="775" t="s">
        <v>814</v>
      </c>
      <c r="C47" s="776"/>
      <c r="D47" s="776"/>
      <c r="E47" s="776"/>
      <c r="F47" s="776"/>
      <c r="G47" s="776"/>
      <c r="H47" s="776"/>
      <c r="I47" s="776"/>
      <c r="J47" s="776"/>
      <c r="K47" s="776"/>
      <c r="L47" s="776"/>
      <c r="M47" s="776"/>
      <c r="N47" s="776"/>
      <c r="O47" s="777"/>
    </row>
    <row r="48" spans="1:15" ht="69.599999999999994" hidden="1" customHeight="1" thickBot="1" x14ac:dyDescent="0.25">
      <c r="B48" s="541" t="s">
        <v>351</v>
      </c>
      <c r="C48" s="778"/>
      <c r="D48" s="779"/>
      <c r="E48" s="779"/>
      <c r="F48" s="779"/>
      <c r="G48" s="779"/>
      <c r="H48" s="779"/>
      <c r="I48" s="779"/>
      <c r="J48" s="779"/>
      <c r="K48" s="779"/>
      <c r="L48" s="779"/>
      <c r="M48" s="779"/>
      <c r="N48" s="779"/>
      <c r="O48" s="780"/>
    </row>
    <row r="49" spans="2:18" ht="18" hidden="1" customHeight="1" x14ac:dyDescent="0.2">
      <c r="B49" s="775" t="s">
        <v>454</v>
      </c>
      <c r="C49" s="776"/>
      <c r="D49" s="776"/>
      <c r="E49" s="776"/>
      <c r="F49" s="776"/>
      <c r="G49" s="776"/>
      <c r="H49" s="776"/>
      <c r="I49" s="776"/>
      <c r="J49" s="776"/>
      <c r="K49" s="776"/>
      <c r="L49" s="776"/>
      <c r="M49" s="776"/>
      <c r="N49" s="776"/>
      <c r="O49" s="777"/>
    </row>
    <row r="50" spans="2:18" ht="19.899999999999999" hidden="1" customHeight="1" x14ac:dyDescent="0.2">
      <c r="B50" s="543" t="s">
        <v>455</v>
      </c>
      <c r="C50" s="640"/>
      <c r="D50" s="641"/>
      <c r="E50" s="641"/>
      <c r="F50" s="641"/>
      <c r="G50" s="641"/>
      <c r="H50" s="641"/>
      <c r="I50" s="641"/>
      <c r="J50" s="641"/>
      <c r="K50" s="641"/>
      <c r="L50" s="641"/>
      <c r="M50" s="641"/>
      <c r="N50" s="641"/>
      <c r="O50" s="781"/>
      <c r="R50" s="17" t="s">
        <v>456</v>
      </c>
    </row>
    <row r="51" spans="2:18" ht="19.899999999999999" hidden="1" customHeight="1" x14ac:dyDescent="0.2">
      <c r="B51" s="543" t="s">
        <v>459</v>
      </c>
      <c r="C51" s="640"/>
      <c r="D51" s="641"/>
      <c r="E51" s="641"/>
      <c r="F51" s="641"/>
      <c r="G51" s="641"/>
      <c r="H51" s="641"/>
      <c r="I51" s="641"/>
      <c r="J51" s="641"/>
      <c r="K51" s="641"/>
      <c r="L51" s="641"/>
      <c r="M51" s="641"/>
      <c r="N51" s="641"/>
      <c r="O51" s="781"/>
      <c r="R51" s="17" t="s">
        <v>457</v>
      </c>
    </row>
    <row r="52" spans="2:18" ht="1.1499999999999999" hidden="1" customHeight="1" thickBot="1" x14ac:dyDescent="0.25">
      <c r="B52" s="544" t="s">
        <v>346</v>
      </c>
      <c r="C52" s="778"/>
      <c r="D52" s="779"/>
      <c r="E52" s="779"/>
      <c r="F52" s="779"/>
      <c r="G52" s="779"/>
      <c r="H52" s="779"/>
      <c r="I52" s="779"/>
      <c r="J52" s="779"/>
      <c r="K52" s="779"/>
      <c r="L52" s="779"/>
      <c r="M52" s="779"/>
      <c r="N52" s="779"/>
      <c r="O52" s="780"/>
      <c r="R52" s="17" t="s">
        <v>458</v>
      </c>
    </row>
    <row r="53" spans="2:18" ht="16.5" customHeight="1" x14ac:dyDescent="0.2">
      <c r="B53" s="772" t="s">
        <v>332</v>
      </c>
      <c r="C53" s="773"/>
      <c r="D53" s="773"/>
      <c r="E53" s="773"/>
      <c r="F53" s="773"/>
      <c r="G53" s="773"/>
      <c r="H53" s="773"/>
      <c r="I53" s="773"/>
      <c r="J53" s="773"/>
      <c r="K53" s="773"/>
      <c r="L53" s="773"/>
      <c r="M53" s="773"/>
      <c r="N53" s="773"/>
      <c r="O53" s="774"/>
    </row>
    <row r="54" spans="2:18" ht="45" customHeight="1" x14ac:dyDescent="0.2">
      <c r="B54" s="538" t="s">
        <v>352</v>
      </c>
      <c r="C54" s="757"/>
      <c r="D54" s="758"/>
      <c r="E54" s="758"/>
      <c r="F54" s="758"/>
      <c r="G54" s="758"/>
      <c r="H54" s="758"/>
      <c r="I54" s="758"/>
      <c r="J54" s="758"/>
      <c r="K54" s="758"/>
      <c r="L54" s="758"/>
      <c r="M54" s="758"/>
      <c r="N54" s="758"/>
      <c r="O54" s="759"/>
    </row>
    <row r="55" spans="2:18" ht="49.5" customHeight="1" x14ac:dyDescent="0.2">
      <c r="B55" s="538" t="s">
        <v>353</v>
      </c>
      <c r="C55" s="757"/>
      <c r="D55" s="758"/>
      <c r="E55" s="758"/>
      <c r="F55" s="758"/>
      <c r="G55" s="758"/>
      <c r="H55" s="758"/>
      <c r="I55" s="758"/>
      <c r="J55" s="758"/>
      <c r="K55" s="758"/>
      <c r="L55" s="758"/>
      <c r="M55" s="758"/>
      <c r="N55" s="758"/>
      <c r="O55" s="759"/>
    </row>
    <row r="56" spans="2:18" ht="49.5" customHeight="1" x14ac:dyDescent="0.2">
      <c r="B56" s="542" t="s">
        <v>460</v>
      </c>
      <c r="C56" s="757"/>
      <c r="D56" s="758"/>
      <c r="E56" s="758"/>
      <c r="F56" s="758"/>
      <c r="G56" s="758"/>
      <c r="H56" s="758"/>
      <c r="I56" s="758"/>
      <c r="J56" s="758"/>
      <c r="K56" s="758"/>
      <c r="L56" s="758"/>
      <c r="M56" s="758"/>
      <c r="N56" s="758"/>
      <c r="O56" s="759"/>
    </row>
    <row r="57" spans="2:18" ht="60.75" customHeight="1" thickBot="1" x14ac:dyDescent="0.25">
      <c r="B57" s="545" t="s">
        <v>350</v>
      </c>
      <c r="C57" s="769"/>
      <c r="D57" s="770"/>
      <c r="E57" s="770"/>
      <c r="F57" s="770"/>
      <c r="G57" s="770"/>
      <c r="H57" s="770"/>
      <c r="I57" s="770"/>
      <c r="J57" s="770"/>
      <c r="K57" s="770"/>
      <c r="L57" s="770"/>
      <c r="M57" s="770"/>
      <c r="N57" s="770"/>
      <c r="O57" s="771"/>
    </row>
    <row r="58" spans="2:18" ht="15" customHeight="1" thickBot="1" x14ac:dyDescent="0.25">
      <c r="B58" s="158"/>
      <c r="C58" s="158"/>
      <c r="D58" s="158"/>
      <c r="E58" s="158"/>
      <c r="F58" s="158"/>
      <c r="G58" s="158"/>
      <c r="H58" s="158"/>
      <c r="I58" s="158"/>
      <c r="J58" s="158"/>
      <c r="K58" s="158"/>
      <c r="L58" s="206"/>
      <c r="M58" s="150"/>
      <c r="N58" s="150"/>
    </row>
    <row r="59" spans="2:18" ht="21" customHeight="1" thickBot="1" x14ac:dyDescent="0.25">
      <c r="B59" s="821" t="s">
        <v>815</v>
      </c>
      <c r="C59" s="822"/>
      <c r="D59" s="822"/>
      <c r="E59" s="822"/>
      <c r="F59" s="822"/>
      <c r="G59" s="823"/>
      <c r="H59" s="158"/>
      <c r="I59" s="158"/>
      <c r="J59" s="158"/>
      <c r="K59" s="158"/>
      <c r="L59" s="289"/>
      <c r="M59" s="150"/>
      <c r="N59" s="150"/>
    </row>
    <row r="60" spans="2:18" ht="27" customHeight="1" thickBot="1" x14ac:dyDescent="0.25">
      <c r="B60" s="818" t="s">
        <v>835</v>
      </c>
      <c r="C60" s="819"/>
      <c r="D60" s="819"/>
      <c r="E60" s="819"/>
      <c r="F60" s="819"/>
      <c r="G60" s="820"/>
      <c r="H60" s="207"/>
      <c r="I60" s="207"/>
      <c r="J60" s="207"/>
      <c r="K60" s="207"/>
      <c r="L60" s="279"/>
      <c r="M60" s="150"/>
      <c r="N60" s="150"/>
    </row>
    <row r="61" spans="2:18" ht="19.5" customHeight="1" thickBot="1" x14ac:dyDescent="0.25">
      <c r="B61" s="814" t="s">
        <v>834</v>
      </c>
      <c r="C61" s="815"/>
      <c r="D61" s="815"/>
      <c r="E61" s="815"/>
      <c r="F61" s="815"/>
      <c r="G61" s="816"/>
      <c r="H61" s="207"/>
      <c r="I61" s="207"/>
      <c r="J61" s="207"/>
      <c r="K61" s="207"/>
      <c r="L61" s="280" t="str">
        <f>IF('CdC_annexe 2 interm au contrat '!K39&lt;&gt;"",'CdC_annexe 2 interm au contrat '!K39,"")</f>
        <v/>
      </c>
      <c r="M61" s="150"/>
      <c r="N61" s="150"/>
    </row>
    <row r="62" spans="2:18" ht="19.5" customHeight="1" thickBot="1" x14ac:dyDescent="0.25">
      <c r="B62" s="817" t="s">
        <v>848</v>
      </c>
      <c r="C62" s="815"/>
      <c r="D62" s="815"/>
      <c r="E62" s="815"/>
      <c r="F62" s="815"/>
      <c r="G62" s="816"/>
      <c r="H62" s="180"/>
      <c r="I62" s="180"/>
      <c r="J62" s="180"/>
      <c r="K62" s="180"/>
      <c r="L62" s="280" t="str">
        <f>IF('CdC_annexe 2 interm au contrat '!K40&lt;&gt;"",'CdC_annexe 2 interm au contrat '!K40,"")</f>
        <v/>
      </c>
      <c r="M62" s="150"/>
      <c r="N62" s="150"/>
    </row>
    <row r="63" spans="2:18" ht="19.5" customHeight="1" thickBot="1" x14ac:dyDescent="0.25">
      <c r="B63" s="817" t="s">
        <v>849</v>
      </c>
      <c r="C63" s="815"/>
      <c r="D63" s="815"/>
      <c r="E63" s="815"/>
      <c r="F63" s="815"/>
      <c r="G63" s="816"/>
      <c r="H63" s="208"/>
      <c r="I63" s="208"/>
      <c r="J63" s="208"/>
      <c r="K63" s="208"/>
      <c r="L63" s="280" t="str">
        <f>IF('CdC_annexe 2 interm au contrat '!K41&lt;&gt;"",'CdC_annexe 2 interm au contrat '!K41,"")</f>
        <v/>
      </c>
      <c r="M63" s="150"/>
      <c r="N63" s="150"/>
    </row>
  </sheetData>
  <sheetProtection password="C577" sheet="1" objects="1" scenarios="1" formatRows="0"/>
  <mergeCells count="65">
    <mergeCell ref="M22:O22"/>
    <mergeCell ref="G8:O8"/>
    <mergeCell ref="C54:O54"/>
    <mergeCell ref="C55:O55"/>
    <mergeCell ref="C57:O57"/>
    <mergeCell ref="G12:O12"/>
    <mergeCell ref="C48:O48"/>
    <mergeCell ref="B53:O53"/>
    <mergeCell ref="B17:O17"/>
    <mergeCell ref="G13:O13"/>
    <mergeCell ref="B24:F24"/>
    <mergeCell ref="C35:O35"/>
    <mergeCell ref="C28:O28"/>
    <mergeCell ref="C29:O29"/>
    <mergeCell ref="C30:O30"/>
    <mergeCell ref="C32:O32"/>
    <mergeCell ref="B61:G61"/>
    <mergeCell ref="B62:G62"/>
    <mergeCell ref="B63:G63"/>
    <mergeCell ref="B60:G60"/>
    <mergeCell ref="B59:G59"/>
    <mergeCell ref="B23:F23"/>
    <mergeCell ref="M25:O25"/>
    <mergeCell ref="C2:F2"/>
    <mergeCell ref="G4:O4"/>
    <mergeCell ref="G5:O5"/>
    <mergeCell ref="M23:O23"/>
    <mergeCell ref="M24:O24"/>
    <mergeCell ref="G9:O9"/>
    <mergeCell ref="G10:O10"/>
    <mergeCell ref="G14:O14"/>
    <mergeCell ref="G11:O11"/>
    <mergeCell ref="B22:F22"/>
    <mergeCell ref="G2:O3"/>
    <mergeCell ref="G15:O15"/>
    <mergeCell ref="M18:O18"/>
    <mergeCell ref="M19:O19"/>
    <mergeCell ref="D1:O1"/>
    <mergeCell ref="B18:F18"/>
    <mergeCell ref="B19:F19"/>
    <mergeCell ref="B20:F20"/>
    <mergeCell ref="B21:F21"/>
    <mergeCell ref="M20:O20"/>
    <mergeCell ref="G6:O6"/>
    <mergeCell ref="G7:O7"/>
    <mergeCell ref="M21:O21"/>
    <mergeCell ref="C56:O56"/>
    <mergeCell ref="C52:O52"/>
    <mergeCell ref="C51:O51"/>
    <mergeCell ref="C50:O50"/>
    <mergeCell ref="B49:O49"/>
    <mergeCell ref="B47:O47"/>
    <mergeCell ref="C46:O46"/>
    <mergeCell ref="C45:O45"/>
    <mergeCell ref="C44:O44"/>
    <mergeCell ref="B43:O43"/>
    <mergeCell ref="C33:O33"/>
    <mergeCell ref="C27:O27"/>
    <mergeCell ref="C42:O42"/>
    <mergeCell ref="C41:O41"/>
    <mergeCell ref="C39:O39"/>
    <mergeCell ref="C38:O38"/>
    <mergeCell ref="C36:O36"/>
    <mergeCell ref="B31:O31"/>
    <mergeCell ref="B37:O37"/>
  </mergeCells>
  <phoneticPr fontId="9" type="noConversion"/>
  <dataValidations count="3">
    <dataValidation type="date" allowBlank="1" showInputMessage="1" showErrorMessage="1" errorTitle="saisie de date non conforme" promptTitle="date" prompt="saisir la date au format jj/mm/aaaa" sqref="L59" xr:uid="{00000000-0002-0000-0D00-000000000000}">
      <formula1>40179</formula1>
      <formula2>47484</formula2>
    </dataValidation>
    <dataValidation type="list" allowBlank="1" showInputMessage="1" showErrorMessage="1" sqref="C50:O50" xr:uid="{00000000-0002-0000-0D00-000001000000}">
      <formula1>$R$50:$R$52</formula1>
    </dataValidation>
    <dataValidation type="date" allowBlank="1" showInputMessage="1" showErrorMessage="1" errorTitle="saisie de date non conforme" promptTitle="date" prompt="saisir la date au format aaaa-mm-jj" sqref="L60" xr:uid="{00000000-0002-0000-0D00-000002000000}">
      <formula1>40179</formula1>
      <formula2>47484</formula2>
    </dataValidation>
  </dataValidations>
  <pageMargins left="0.39370078740157483" right="0.39370078740157483" top="0.39370078740157483" bottom="0.44" header="0.11811023622047245" footer="0.11811023622047245"/>
  <pageSetup paperSize="9" scale="69" fitToHeight="2" orientation="portrait" r:id="rId1"/>
  <headerFooter alignWithMargins="0">
    <oddFooter>&amp;CPage &amp;P</oddFooter>
  </headerFooter>
  <rowBreaks count="1" manualBreakCount="1">
    <brk id="26" min="1"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4"/>
  <dimension ref="A1:L122"/>
  <sheetViews>
    <sheetView zoomScale="85" zoomScaleNormal="85" workbookViewId="0">
      <selection activeCell="A5" sqref="A5:H5"/>
    </sheetView>
  </sheetViews>
  <sheetFormatPr baseColWidth="10" defaultRowHeight="12.75" outlineLevelCol="1" x14ac:dyDescent="0.2"/>
  <cols>
    <col min="1" max="1" width="17.5703125" customWidth="1"/>
    <col min="2" max="2" width="8.28515625" customWidth="1"/>
    <col min="3" max="3" width="21.5703125" customWidth="1"/>
    <col min="4" max="4" width="8.140625" customWidth="1"/>
    <col min="5" max="6" width="63.7109375" customWidth="1"/>
    <col min="7" max="7" width="7.42578125" customWidth="1"/>
    <col min="8" max="8" width="22.85546875" hidden="1" customWidth="1" outlineLevel="1"/>
    <col min="9" max="9" width="22.42578125" hidden="1" customWidth="1" outlineLevel="1"/>
    <col min="10" max="10" width="7.85546875" hidden="1" customWidth="1" outlineLevel="1"/>
    <col min="11" max="11" width="12.5703125" hidden="1" customWidth="1" outlineLevel="1"/>
    <col min="12" max="12" width="11.42578125" customWidth="1" collapsed="1"/>
  </cols>
  <sheetData>
    <row r="1" spans="1:11" s="3" customFormat="1" ht="39.75" customHeight="1" x14ac:dyDescent="0.2">
      <c r="E1" s="321"/>
      <c r="F1" s="589" t="str">
        <f>Saisie!I1</f>
        <v>Compétences de Base Professionnelles</v>
      </c>
      <c r="I1" s="168"/>
    </row>
    <row r="2" spans="1:11" s="3" customFormat="1" ht="15" x14ac:dyDescent="0.2">
      <c r="E2" s="321"/>
      <c r="F2" s="321"/>
      <c r="G2" s="321"/>
      <c r="H2" s="168"/>
      <c r="I2" s="168"/>
    </row>
    <row r="3" spans="1:11" s="3" customFormat="1" ht="15" x14ac:dyDescent="0.2">
      <c r="E3" s="321"/>
      <c r="F3" s="321"/>
      <c r="G3" s="321"/>
      <c r="H3" s="168"/>
      <c r="I3" s="168"/>
    </row>
    <row r="4" spans="1:11" s="3" customFormat="1" ht="14.25" customHeight="1" x14ac:dyDescent="0.2">
      <c r="E4" s="321"/>
      <c r="F4" s="321"/>
      <c r="G4" s="321"/>
      <c r="H4" s="168"/>
      <c r="I4" s="168"/>
    </row>
    <row r="5" spans="1:11" s="3" customFormat="1" ht="28.5" customHeight="1" x14ac:dyDescent="0.2">
      <c r="A5" s="611"/>
      <c r="B5" s="611"/>
      <c r="C5" s="611"/>
      <c r="D5" s="611"/>
      <c r="E5" s="611"/>
      <c r="F5" s="611"/>
      <c r="G5" s="611"/>
      <c r="H5" s="611"/>
      <c r="I5" s="2"/>
    </row>
    <row r="6" spans="1:11" s="3" customFormat="1" ht="15.75" x14ac:dyDescent="0.2">
      <c r="A6" s="2"/>
      <c r="B6" s="2"/>
      <c r="C6" s="2"/>
      <c r="D6" s="2"/>
      <c r="E6" s="2"/>
      <c r="F6" s="100"/>
      <c r="G6" s="100"/>
      <c r="H6" s="23"/>
      <c r="I6" s="23"/>
    </row>
    <row r="7" spans="1:11" s="3" customFormat="1" ht="15" x14ac:dyDescent="0.2">
      <c r="A7" s="3" t="s">
        <v>51</v>
      </c>
      <c r="E7" s="321"/>
      <c r="F7" s="321"/>
      <c r="G7" s="321"/>
      <c r="H7" s="322"/>
      <c r="I7" s="322"/>
    </row>
    <row r="8" spans="1:11" s="3" customFormat="1" ht="18" customHeight="1" thickBot="1" x14ac:dyDescent="0.25">
      <c r="A8" s="323">
        <f>Saisie!$H$9</f>
        <v>0</v>
      </c>
      <c r="B8" s="324"/>
      <c r="E8" s="321"/>
      <c r="F8" s="321"/>
      <c r="G8" s="321"/>
      <c r="H8" s="322"/>
      <c r="I8" s="322"/>
    </row>
    <row r="9" spans="1:11" s="3" customFormat="1" ht="18" customHeight="1" x14ac:dyDescent="0.2">
      <c r="A9" s="350" t="s">
        <v>36</v>
      </c>
      <c r="B9" s="351"/>
      <c r="C9" s="432">
        <f>Saisie!K12</f>
        <v>0</v>
      </c>
      <c r="D9" s="351"/>
      <c r="E9" s="352"/>
      <c r="F9" s="426" t="str">
        <f xml:space="preserve"> "Organisme mandataire : "&amp; Saisie!H6</f>
        <v xml:space="preserve">Organisme mandataire : </v>
      </c>
      <c r="G9" s="427"/>
      <c r="H9" s="325"/>
      <c r="I9" s="325"/>
    </row>
    <row r="10" spans="1:11" s="3" customFormat="1" ht="18" customHeight="1" x14ac:dyDescent="0.2">
      <c r="A10" s="353" t="s">
        <v>37</v>
      </c>
      <c r="B10" s="354"/>
      <c r="C10" s="433" t="str">
        <f>IF(Saisie!H12&lt;&gt;"",Saisie!H12,"")</f>
        <v/>
      </c>
      <c r="D10" s="355"/>
      <c r="E10" s="356"/>
      <c r="F10" s="428" t="str">
        <f xml:space="preserve"> "Organisme assurant l'évaluation : "&amp; Saisie!H7</f>
        <v xml:space="preserve">Organisme assurant l'évaluation : </v>
      </c>
      <c r="G10" s="429"/>
      <c r="H10" s="326"/>
      <c r="I10" s="326"/>
    </row>
    <row r="11" spans="1:11" s="3" customFormat="1" ht="18" customHeight="1" x14ac:dyDescent="0.2">
      <c r="A11" s="353" t="s">
        <v>33</v>
      </c>
      <c r="B11" s="354"/>
      <c r="C11" s="433" t="str">
        <f>IF(Saisie!H13&lt;&gt;"",Saisie!H13,"")</f>
        <v/>
      </c>
      <c r="D11" s="355"/>
      <c r="E11" s="356"/>
      <c r="F11" s="428" t="str">
        <f>"Nom du référent évaluation du parcours : "&amp; Saisie!H8</f>
        <v xml:space="preserve">Nom du référent évaluation du parcours : </v>
      </c>
      <c r="G11" s="429"/>
      <c r="H11" s="326"/>
      <c r="I11" s="326"/>
    </row>
    <row r="12" spans="1:11" s="3" customFormat="1" ht="18" customHeight="1" thickBot="1" x14ac:dyDescent="0.25">
      <c r="A12" s="357" t="s">
        <v>785</v>
      </c>
      <c r="B12" s="358"/>
      <c r="C12" s="434" t="str">
        <f>IF(Saisie!M15&lt;&gt;"",Saisie!M15,"")</f>
        <v/>
      </c>
      <c r="D12" s="359"/>
      <c r="E12" s="360"/>
      <c r="F12" s="430"/>
      <c r="G12" s="431"/>
      <c r="H12" s="327"/>
      <c r="I12" s="327"/>
    </row>
    <row r="13" spans="1:11" s="3" customFormat="1" ht="13.5" customHeight="1" x14ac:dyDescent="0.2">
      <c r="E13" s="321"/>
      <c r="F13" s="321"/>
      <c r="G13" s="321"/>
      <c r="H13" s="322"/>
    </row>
    <row r="14" spans="1:11" x14ac:dyDescent="0.2">
      <c r="A14" s="305"/>
      <c r="B14" s="305"/>
      <c r="C14" s="305"/>
      <c r="D14" s="305"/>
      <c r="E14" s="305"/>
      <c r="F14" s="305"/>
      <c r="G14" s="305"/>
      <c r="H14" s="305"/>
      <c r="I14" s="305"/>
      <c r="J14" s="305"/>
      <c r="K14" s="305"/>
    </row>
    <row r="15" spans="1:11" x14ac:dyDescent="0.2">
      <c r="A15" s="674" t="s">
        <v>679</v>
      </c>
      <c r="B15" s="675"/>
      <c r="C15" s="675"/>
      <c r="D15" s="675"/>
      <c r="E15" s="675"/>
      <c r="F15" s="675"/>
      <c r="G15" s="676"/>
      <c r="H15" s="320"/>
      <c r="I15" s="320"/>
      <c r="J15" s="320"/>
      <c r="K15" s="320"/>
    </row>
    <row r="16" spans="1:11" s="293" customFormat="1" ht="45" x14ac:dyDescent="0.2">
      <c r="A16" s="315" t="s">
        <v>587</v>
      </c>
      <c r="B16" s="345" t="s">
        <v>801</v>
      </c>
      <c r="C16" s="315" t="s">
        <v>680</v>
      </c>
      <c r="D16" s="345" t="s">
        <v>801</v>
      </c>
      <c r="E16" s="316" t="s">
        <v>27</v>
      </c>
      <c r="F16" s="317" t="s">
        <v>588</v>
      </c>
      <c r="G16" s="345" t="s">
        <v>801</v>
      </c>
      <c r="H16" s="315" t="s">
        <v>587</v>
      </c>
      <c r="I16" s="315" t="s">
        <v>680</v>
      </c>
      <c r="J16" s="317" t="s">
        <v>674</v>
      </c>
      <c r="K16" s="317" t="s">
        <v>736</v>
      </c>
    </row>
    <row r="17" spans="1:11" ht="31.15" customHeight="1" x14ac:dyDescent="0.2">
      <c r="A17" s="753" t="s">
        <v>590</v>
      </c>
      <c r="B17" s="744" t="str">
        <f>IF(COUNTIFS('Tble CarteCompétences=&gt;CléA'!R:R,"0",'Tble CarteCompétences=&gt;CléA'!A:A,A17)=0,"Oui","")</f>
        <v/>
      </c>
      <c r="C17" s="830" t="s">
        <v>681</v>
      </c>
      <c r="D17" s="746" t="str">
        <f>IF(COUNTIFS('Tble CarteCompétences=&gt;CléA'!R:R,"0",'Tble CarteCompétences=&gt;CléA'!I:I,C17)=0,"Oui","")</f>
        <v/>
      </c>
      <c r="E17" s="335" t="s">
        <v>542</v>
      </c>
      <c r="F17" s="319" t="s">
        <v>682</v>
      </c>
      <c r="G17" s="329" t="str">
        <f>IF(COUNTIFS('Tble CarteCompétences=&gt;CléA'!R:R,"0",'Tble CarteCompétences=&gt;CléA'!E:E,E17)=0,"Oui","")</f>
        <v/>
      </c>
      <c r="H17" s="306" t="s">
        <v>590</v>
      </c>
      <c r="I17" s="306" t="s">
        <v>681</v>
      </c>
      <c r="J17" s="307" t="e">
        <f>VLOOKUP(E17,#REF!,3,FALSE)</f>
        <v>#REF!</v>
      </c>
      <c r="K17" s="307"/>
    </row>
    <row r="18" spans="1:11" ht="25.5" x14ac:dyDescent="0.2">
      <c r="A18" s="754"/>
      <c r="B18" s="745"/>
      <c r="C18" s="831"/>
      <c r="D18" s="748"/>
      <c r="E18" s="336" t="s">
        <v>683</v>
      </c>
      <c r="F18" s="319" t="s">
        <v>684</v>
      </c>
      <c r="G18" s="329" t="str">
        <f>IF(COUNTIFS('Tble CarteCompétences=&gt;CléA'!R:R,"0",'Tble CarteCompétences=&gt;CléA'!E:E,E18)=0,"Oui","")</f>
        <v/>
      </c>
      <c r="H18" s="306" t="s">
        <v>590</v>
      </c>
      <c r="I18" s="306" t="s">
        <v>681</v>
      </c>
      <c r="J18" s="307" t="e">
        <f>VLOOKUP(E18,#REF!,3,FALSE)</f>
        <v>#REF!</v>
      </c>
      <c r="K18" s="307"/>
    </row>
    <row r="19" spans="1:11" ht="25.5" x14ac:dyDescent="0.2">
      <c r="A19" s="754"/>
      <c r="B19" s="745"/>
      <c r="C19" s="830" t="s">
        <v>685</v>
      </c>
      <c r="D19" s="746" t="str">
        <f>IF(COUNTIFS('Tble CarteCompétences=&gt;CléA'!R:R,"0",'Tble CarteCompétences=&gt;CléA'!I:I,C19)=0,"Oui","")</f>
        <v/>
      </c>
      <c r="E19" s="336" t="s">
        <v>543</v>
      </c>
      <c r="F19" s="319" t="s">
        <v>544</v>
      </c>
      <c r="G19" s="329" t="str">
        <f>IF(COUNTIFS('Tble CarteCompétences=&gt;CléA'!R:R,"0",'Tble CarteCompétences=&gt;CléA'!E:E,E19)=0,"Oui","")</f>
        <v/>
      </c>
      <c r="H19" s="308" t="s">
        <v>590</v>
      </c>
      <c r="I19" s="308" t="s">
        <v>685</v>
      </c>
      <c r="J19" s="307" t="e">
        <f>VLOOKUP(E19,#REF!,3,FALSE)</f>
        <v>#REF!</v>
      </c>
      <c r="K19" s="307"/>
    </row>
    <row r="20" spans="1:11" ht="25.5" x14ac:dyDescent="0.2">
      <c r="A20" s="754"/>
      <c r="B20" s="745"/>
      <c r="C20" s="831"/>
      <c r="D20" s="747"/>
      <c r="E20" s="336" t="s">
        <v>737</v>
      </c>
      <c r="F20" s="319" t="s">
        <v>686</v>
      </c>
      <c r="G20" s="329" t="str">
        <f>IF(COUNTIFS('Tble CarteCompétences=&gt;CléA'!R:R,"0",'Tble CarteCompétences=&gt;CléA'!E:E,E20)=0,"Oui","")</f>
        <v/>
      </c>
      <c r="H20" s="308" t="s">
        <v>590</v>
      </c>
      <c r="I20" s="308" t="s">
        <v>685</v>
      </c>
      <c r="J20" s="307" t="e">
        <f>VLOOKUP(E20,#REF!,3,FALSE)</f>
        <v>#REF!</v>
      </c>
      <c r="K20" s="307"/>
    </row>
    <row r="21" spans="1:11" ht="25.5" x14ac:dyDescent="0.2">
      <c r="A21" s="754"/>
      <c r="B21" s="745"/>
      <c r="C21" s="831"/>
      <c r="D21" s="747"/>
      <c r="E21" s="336" t="s">
        <v>735</v>
      </c>
      <c r="F21" s="319" t="s">
        <v>687</v>
      </c>
      <c r="G21" s="329" t="str">
        <f>IF(COUNTIFS('Tble CarteCompétences=&gt;CléA'!R:R,"0",'Tble CarteCompétences=&gt;CléA'!E:E,E21)=0,"Oui","")</f>
        <v/>
      </c>
      <c r="H21" s="308" t="s">
        <v>590</v>
      </c>
      <c r="I21" s="308" t="s">
        <v>685</v>
      </c>
      <c r="J21" s="307" t="e">
        <f>VLOOKUP(E21,#REF!,3,FALSE)</f>
        <v>#REF!</v>
      </c>
      <c r="K21" s="307"/>
    </row>
    <row r="22" spans="1:11" ht="25.5" x14ac:dyDescent="0.2">
      <c r="A22" s="754"/>
      <c r="B22" s="745"/>
      <c r="C22" s="831"/>
      <c r="D22" s="747"/>
      <c r="E22" s="336" t="s">
        <v>688</v>
      </c>
      <c r="F22" s="319" t="s">
        <v>689</v>
      </c>
      <c r="G22" s="329" t="str">
        <f>IF(COUNTIFS('Tble CarteCompétences=&gt;CléA'!R:R,"0",'Tble CarteCompétences=&gt;CléA'!E:E,E22)=0,"Oui","")</f>
        <v/>
      </c>
      <c r="H22" s="308" t="s">
        <v>590</v>
      </c>
      <c r="I22" s="308" t="s">
        <v>685</v>
      </c>
      <c r="J22" s="307" t="e">
        <f>VLOOKUP(E22,#REF!,3,FALSE)</f>
        <v>#REF!</v>
      </c>
      <c r="K22" s="307"/>
    </row>
    <row r="23" spans="1:11" ht="25.5" x14ac:dyDescent="0.2">
      <c r="A23" s="754"/>
      <c r="B23" s="745"/>
      <c r="C23" s="830" t="s">
        <v>690</v>
      </c>
      <c r="D23" s="746" t="str">
        <f>IF(COUNTIFS('Tble CarteCompétences=&gt;CléA'!R:R,"0",'Tble CarteCompétences=&gt;CléA'!I:I,C23)=0,"Oui","")</f>
        <v/>
      </c>
      <c r="E23" s="328" t="s">
        <v>596</v>
      </c>
      <c r="F23" s="304" t="s">
        <v>597</v>
      </c>
      <c r="G23" s="329" t="str">
        <f>IF(COUNTIFS('Tble CarteCompétences=&gt;CléA'!R:R,"0",'Tble CarteCompétences=&gt;CléA'!E:E,E23)=0,"Oui","")</f>
        <v/>
      </c>
      <c r="H23" s="309" t="s">
        <v>590</v>
      </c>
      <c r="I23" s="309" t="s">
        <v>690</v>
      </c>
      <c r="J23" s="307" t="e">
        <f>VLOOKUP(E23,#REF!,3,FALSE)</f>
        <v>#REF!</v>
      </c>
      <c r="K23" s="307"/>
    </row>
    <row r="24" spans="1:11" ht="25.5" x14ac:dyDescent="0.2">
      <c r="A24" s="754"/>
      <c r="B24" s="745"/>
      <c r="C24" s="831"/>
      <c r="D24" s="747"/>
      <c r="E24" s="328" t="s">
        <v>549</v>
      </c>
      <c r="F24" s="304" t="s">
        <v>550</v>
      </c>
      <c r="G24" s="329" t="str">
        <f>IF(COUNTIFS('Tble CarteCompétences=&gt;CléA'!R:R,"0",'Tble CarteCompétences=&gt;CléA'!E:E,E24)=0,"Oui","")</f>
        <v/>
      </c>
      <c r="H24" s="309" t="s">
        <v>590</v>
      </c>
      <c r="I24" s="309" t="s">
        <v>690</v>
      </c>
      <c r="J24" s="307" t="e">
        <f>VLOOKUP(E24,#REF!,3,FALSE)</f>
        <v>#REF!</v>
      </c>
      <c r="K24" s="307"/>
    </row>
    <row r="25" spans="1:11" ht="25.5" x14ac:dyDescent="0.2">
      <c r="A25" s="754"/>
      <c r="B25" s="745"/>
      <c r="C25" s="831"/>
      <c r="D25" s="747"/>
      <c r="E25" s="336" t="s">
        <v>738</v>
      </c>
      <c r="F25" s="319" t="s">
        <v>739</v>
      </c>
      <c r="G25" s="329" t="str">
        <f>IF(COUNTIFS('Tble CarteCompétences=&gt;CléA'!R:R,"0",'Tble CarteCompétences=&gt;CléA'!E:E,E25)=0,"Oui","")</f>
        <v/>
      </c>
      <c r="H25" s="309" t="s">
        <v>590</v>
      </c>
      <c r="I25" s="309" t="s">
        <v>690</v>
      </c>
      <c r="J25" s="307" t="e">
        <f>VLOOKUP(E25,#REF!,3,FALSE)</f>
        <v>#REF!</v>
      </c>
      <c r="K25" s="307"/>
    </row>
    <row r="26" spans="1:11" ht="51" x14ac:dyDescent="0.2">
      <c r="A26" s="754"/>
      <c r="B26" s="745"/>
      <c r="C26" s="832"/>
      <c r="D26" s="748"/>
      <c r="E26" s="328" t="s">
        <v>599</v>
      </c>
      <c r="F26" s="304" t="s">
        <v>740</v>
      </c>
      <c r="G26" s="329" t="str">
        <f>IF(COUNTIFS('Tble CarteCompétences=&gt;CléA'!R:R,"0",'Tble CarteCompétences=&gt;CléA'!E:E,E26)=0,"Oui","")</f>
        <v/>
      </c>
      <c r="H26" s="309" t="s">
        <v>590</v>
      </c>
      <c r="I26" s="309" t="s">
        <v>595</v>
      </c>
      <c r="J26" s="307" t="e">
        <f>VLOOKUP(E26,#REF!,3,FALSE)</f>
        <v>#REF!</v>
      </c>
      <c r="K26" s="307"/>
    </row>
    <row r="27" spans="1:11" ht="25.5" x14ac:dyDescent="0.2">
      <c r="A27" s="754"/>
      <c r="B27" s="745"/>
      <c r="C27" s="830" t="s">
        <v>600</v>
      </c>
      <c r="D27" s="746" t="str">
        <f>IF(COUNTIFS('Tble CarteCompétences=&gt;CléA'!R:R,"0",'Tble CarteCompétences=&gt;CléA'!I:I,C27)=0,"Oui","")</f>
        <v/>
      </c>
      <c r="E27" s="328" t="s">
        <v>601</v>
      </c>
      <c r="F27" s="304" t="s">
        <v>552</v>
      </c>
      <c r="G27" s="329" t="str">
        <f>IF(COUNTIFS('Tble CarteCompétences=&gt;CléA'!R:R,"0",'Tble CarteCompétences=&gt;CléA'!E:E,E27)=0,"Oui","")</f>
        <v/>
      </c>
      <c r="H27" s="308" t="s">
        <v>590</v>
      </c>
      <c r="I27" s="308" t="s">
        <v>600</v>
      </c>
      <c r="J27" s="307" t="e">
        <f>VLOOKUP(E27,#REF!,3,FALSE)</f>
        <v>#REF!</v>
      </c>
      <c r="K27" s="307"/>
    </row>
    <row r="28" spans="1:11" ht="38.25" x14ac:dyDescent="0.2">
      <c r="A28" s="754"/>
      <c r="B28" s="745"/>
      <c r="C28" s="831"/>
      <c r="D28" s="747"/>
      <c r="E28" s="328" t="s">
        <v>741</v>
      </c>
      <c r="F28" s="304" t="s">
        <v>742</v>
      </c>
      <c r="G28" s="329" t="str">
        <f>IF(COUNTIFS('Tble CarteCompétences=&gt;CléA'!R:R,"0",'Tble CarteCompétences=&gt;CléA'!E:E,E28)=0,"Oui","")</f>
        <v/>
      </c>
      <c r="H28" s="308" t="s">
        <v>590</v>
      </c>
      <c r="I28" s="308" t="s">
        <v>600</v>
      </c>
      <c r="J28" s="307" t="e">
        <f>VLOOKUP(E28,#REF!,3,FALSE)</f>
        <v>#REF!</v>
      </c>
      <c r="K28" s="307"/>
    </row>
    <row r="29" spans="1:11" ht="25.5" x14ac:dyDescent="0.2">
      <c r="A29" s="754"/>
      <c r="B29" s="745"/>
      <c r="C29" s="831"/>
      <c r="D29" s="747"/>
      <c r="E29" s="336" t="s">
        <v>558</v>
      </c>
      <c r="F29" s="319" t="s">
        <v>743</v>
      </c>
      <c r="G29" s="329" t="str">
        <f>IF(COUNTIFS('Tble CarteCompétences=&gt;CléA'!R:R,"0",'Tble CarteCompétences=&gt;CléA'!E:E,E29)=0,"Oui","")</f>
        <v/>
      </c>
      <c r="H29" s="308" t="s">
        <v>590</v>
      </c>
      <c r="I29" s="308" t="s">
        <v>600</v>
      </c>
      <c r="J29" s="307" t="e">
        <f>VLOOKUP(E29,#REF!,3,FALSE)</f>
        <v>#REF!</v>
      </c>
      <c r="K29" s="307"/>
    </row>
    <row r="30" spans="1:11" ht="38.25" x14ac:dyDescent="0.2">
      <c r="A30" s="754"/>
      <c r="B30" s="745"/>
      <c r="C30" s="831"/>
      <c r="D30" s="747"/>
      <c r="E30" s="336" t="s">
        <v>559</v>
      </c>
      <c r="F30" s="319" t="s">
        <v>691</v>
      </c>
      <c r="G30" s="329" t="str">
        <f>IF(COUNTIFS('Tble CarteCompétences=&gt;CléA'!R:R,"0",'Tble CarteCompétences=&gt;CléA'!E:E,E30)=0,"Oui","")</f>
        <v/>
      </c>
      <c r="H30" s="308" t="s">
        <v>590</v>
      </c>
      <c r="I30" s="308" t="s">
        <v>600</v>
      </c>
      <c r="J30" s="307" t="e">
        <f>VLOOKUP(E30,#REF!,3,FALSE)</f>
        <v>#REF!</v>
      </c>
      <c r="K30" s="307"/>
    </row>
    <row r="31" spans="1:11" ht="25.5" x14ac:dyDescent="0.2">
      <c r="A31" s="754"/>
      <c r="B31" s="745"/>
      <c r="C31" s="831"/>
      <c r="D31" s="747"/>
      <c r="E31" s="336" t="s">
        <v>603</v>
      </c>
      <c r="F31" s="319" t="s">
        <v>563</v>
      </c>
      <c r="G31" s="329" t="str">
        <f>IF(COUNTIFS('Tble CarteCompétences=&gt;CléA'!R:R,"0",'Tble CarteCompétences=&gt;CléA'!E:E,E31)=0,"Oui","")</f>
        <v/>
      </c>
      <c r="H31" s="308" t="s">
        <v>590</v>
      </c>
      <c r="I31" s="308" t="s">
        <v>600</v>
      </c>
      <c r="J31" s="307" t="e">
        <f>VLOOKUP(E31,#REF!,3,FALSE)</f>
        <v>#REF!</v>
      </c>
      <c r="K31" s="307"/>
    </row>
    <row r="32" spans="1:11" ht="57" customHeight="1" x14ac:dyDescent="0.2">
      <c r="A32" s="754"/>
      <c r="B32" s="745"/>
      <c r="C32" s="831"/>
      <c r="D32" s="748"/>
      <c r="E32" s="336" t="s">
        <v>744</v>
      </c>
      <c r="F32" s="319" t="s">
        <v>745</v>
      </c>
      <c r="G32" s="329" t="str">
        <f>IF(COUNTIFS('Tble CarteCompétences=&gt;CléA'!R:R,"0",'Tble CarteCompétences=&gt;CléA'!E:E,E32)=0,"Oui","")</f>
        <v/>
      </c>
      <c r="H32" s="308" t="s">
        <v>590</v>
      </c>
      <c r="I32" s="308" t="s">
        <v>600</v>
      </c>
      <c r="J32" s="307" t="e">
        <f>VLOOKUP(E32,#REF!,3,FALSE)</f>
        <v>#REF!</v>
      </c>
      <c r="K32" s="307"/>
    </row>
    <row r="33" spans="1:11" ht="25.5" x14ac:dyDescent="0.2">
      <c r="A33" s="754"/>
      <c r="B33" s="745"/>
      <c r="C33" s="830" t="s">
        <v>604</v>
      </c>
      <c r="D33" s="746" t="str">
        <f>IF(COUNTIFS('Tble CarteCompétences=&gt;CléA'!R:R,"0",'Tble CarteCompétences=&gt;CléA'!I:I,C33)=0,"Oui","")</f>
        <v/>
      </c>
      <c r="E33" s="336" t="s">
        <v>545</v>
      </c>
      <c r="F33" s="341" t="s">
        <v>605</v>
      </c>
      <c r="G33" s="329" t="str">
        <f>IF(COUNTIFS('Tble CarteCompétences=&gt;CléA'!R:R,"0",'Tble CarteCompétences=&gt;CléA'!E:E,E33)=0,"Oui","")</f>
        <v/>
      </c>
      <c r="H33" s="310" t="s">
        <v>590</v>
      </c>
      <c r="I33" s="310" t="s">
        <v>604</v>
      </c>
      <c r="J33" s="307" t="e">
        <f>VLOOKUP(E33,#REF!,3,FALSE)</f>
        <v>#REF!</v>
      </c>
      <c r="K33" s="307"/>
    </row>
    <row r="34" spans="1:11" ht="38.25" x14ac:dyDescent="0.2">
      <c r="A34" s="754"/>
      <c r="B34" s="745"/>
      <c r="C34" s="831"/>
      <c r="D34" s="747"/>
      <c r="E34" s="336" t="s">
        <v>540</v>
      </c>
      <c r="F34" s="319" t="s">
        <v>541</v>
      </c>
      <c r="G34" s="329" t="str">
        <f>IF(COUNTIFS('Tble CarteCompétences=&gt;CléA'!R:R,"0",'Tble CarteCompétences=&gt;CléA'!E:E,E34)=0,"Oui","")</f>
        <v/>
      </c>
      <c r="H34" s="310" t="s">
        <v>590</v>
      </c>
      <c r="I34" s="310" t="s">
        <v>604</v>
      </c>
      <c r="J34" s="307" t="e">
        <f>VLOOKUP(E34,#REF!,3,FALSE)</f>
        <v>#REF!</v>
      </c>
      <c r="K34" s="307"/>
    </row>
    <row r="35" spans="1:11" ht="24" customHeight="1" x14ac:dyDescent="0.2">
      <c r="A35" s="754"/>
      <c r="B35" s="745"/>
      <c r="C35" s="832"/>
      <c r="D35" s="748"/>
      <c r="E35" s="336" t="s">
        <v>607</v>
      </c>
      <c r="F35" s="319" t="s">
        <v>546</v>
      </c>
      <c r="G35" s="329" t="str">
        <f>IF(COUNTIFS('Tble CarteCompétences=&gt;CléA'!R:R,"0",'Tble CarteCompétences=&gt;CléA'!E:E,E35)=0,"Oui","")</f>
        <v/>
      </c>
      <c r="H35" s="310" t="s">
        <v>590</v>
      </c>
      <c r="I35" s="310" t="s">
        <v>604</v>
      </c>
      <c r="J35" s="307" t="e">
        <f>VLOOKUP(E35,#REF!,3,FALSE)</f>
        <v>#REF!</v>
      </c>
      <c r="K35" s="307"/>
    </row>
    <row r="36" spans="1:11" ht="31.15" customHeight="1" x14ac:dyDescent="0.2">
      <c r="A36" s="754" t="s">
        <v>608</v>
      </c>
      <c r="B36" s="741" t="str">
        <f>IF(COUNTIFS('Tble CarteCompétences=&gt;CléA'!R:R,"0",'Tble CarteCompétences=&gt;CléA'!A:A,A36)=0,"Oui","")</f>
        <v/>
      </c>
      <c r="C36" s="831" t="s">
        <v>609</v>
      </c>
      <c r="D36" s="746" t="str">
        <f>IF(COUNTIFS('Tble CarteCompétences=&gt;CléA'!R:R,"0",'Tble CarteCompétences=&gt;CléA'!I:I,C36)=0,"Oui","")</f>
        <v/>
      </c>
      <c r="E36" s="336" t="s">
        <v>746</v>
      </c>
      <c r="F36" s="304" t="s">
        <v>747</v>
      </c>
      <c r="G36" s="329" t="str">
        <f>IF(COUNTIFS('Tble CarteCompétences=&gt;CléA'!R:R,"0",'Tble CarteCompétences=&gt;CléA'!E:E,E36)=0,"Oui","")</f>
        <v/>
      </c>
      <c r="H36" s="308" t="s">
        <v>608</v>
      </c>
      <c r="I36" s="308" t="s">
        <v>609</v>
      </c>
      <c r="J36" s="307" t="e">
        <f>VLOOKUP(E36,#REF!,3,FALSE)</f>
        <v>#REF!</v>
      </c>
      <c r="K36" s="307"/>
    </row>
    <row r="37" spans="1:11" ht="27.6" customHeight="1" x14ac:dyDescent="0.2">
      <c r="A37" s="754"/>
      <c r="B37" s="742"/>
      <c r="C37" s="831"/>
      <c r="D37" s="747"/>
      <c r="E37" s="336" t="s">
        <v>610</v>
      </c>
      <c r="F37" s="319" t="s">
        <v>517</v>
      </c>
      <c r="G37" s="329" t="str">
        <f>IF(COUNTIFS('Tble CarteCompétences=&gt;CléA'!R:R,"0",'Tble CarteCompétences=&gt;CléA'!E:E,E37)=0,"Oui","")</f>
        <v/>
      </c>
      <c r="H37" s="308" t="s">
        <v>608</v>
      </c>
      <c r="I37" s="308" t="s">
        <v>609</v>
      </c>
      <c r="J37" s="307" t="e">
        <f>VLOOKUP(E37,#REF!,3,FALSE)</f>
        <v>#REF!</v>
      </c>
      <c r="K37" s="307"/>
    </row>
    <row r="38" spans="1:11" ht="30" customHeight="1" x14ac:dyDescent="0.2">
      <c r="A38" s="754"/>
      <c r="B38" s="742"/>
      <c r="C38" s="831"/>
      <c r="D38" s="747"/>
      <c r="E38" s="336" t="s">
        <v>518</v>
      </c>
      <c r="F38" s="319" t="s">
        <v>519</v>
      </c>
      <c r="G38" s="329" t="str">
        <f>IF(COUNTIFS('Tble CarteCompétences=&gt;CléA'!R:R,"0",'Tble CarteCompétences=&gt;CléA'!E:E,E38)=0,"Oui","")</f>
        <v/>
      </c>
      <c r="H38" s="308" t="s">
        <v>608</v>
      </c>
      <c r="I38" s="308" t="s">
        <v>609</v>
      </c>
      <c r="J38" s="307" t="e">
        <f>VLOOKUP(E38,#REF!,3,FALSE)</f>
        <v>#REF!</v>
      </c>
      <c r="K38" s="307"/>
    </row>
    <row r="39" spans="1:11" ht="25.9" customHeight="1" x14ac:dyDescent="0.2">
      <c r="A39" s="754"/>
      <c r="B39" s="742"/>
      <c r="C39" s="831"/>
      <c r="D39" s="747"/>
      <c r="E39" s="328" t="s">
        <v>611</v>
      </c>
      <c r="F39" s="304" t="s">
        <v>748</v>
      </c>
      <c r="G39" s="329" t="str">
        <f>IF(COUNTIFS('Tble CarteCompétences=&gt;CléA'!R:R,"0",'Tble CarteCompétences=&gt;CléA'!E:E,E39)=0,"Oui","")</f>
        <v/>
      </c>
      <c r="H39" s="308" t="s">
        <v>608</v>
      </c>
      <c r="I39" s="308" t="s">
        <v>609</v>
      </c>
      <c r="J39" s="307" t="e">
        <f>VLOOKUP(E39,#REF!,3,FALSE)</f>
        <v>#REF!</v>
      </c>
      <c r="K39" s="307"/>
    </row>
    <row r="40" spans="1:11" ht="30" customHeight="1" x14ac:dyDescent="0.2">
      <c r="A40" s="754"/>
      <c r="B40" s="742"/>
      <c r="C40" s="831"/>
      <c r="D40" s="747"/>
      <c r="E40" s="328" t="s">
        <v>612</v>
      </c>
      <c r="F40" s="304" t="s">
        <v>521</v>
      </c>
      <c r="G40" s="329" t="str">
        <f>IF(COUNTIFS('Tble CarteCompétences=&gt;CléA'!R:R,"0",'Tble CarteCompétences=&gt;CléA'!E:E,E40)=0,"Oui","")</f>
        <v/>
      </c>
      <c r="H40" s="308" t="s">
        <v>608</v>
      </c>
      <c r="I40" s="308" t="s">
        <v>609</v>
      </c>
      <c r="J40" s="307" t="e">
        <f>VLOOKUP(E40,#REF!,3,FALSE)</f>
        <v>#REF!</v>
      </c>
      <c r="K40" s="307"/>
    </row>
    <row r="41" spans="1:11" ht="68.45" customHeight="1" x14ac:dyDescent="0.2">
      <c r="A41" s="754"/>
      <c r="B41" s="742"/>
      <c r="C41" s="831"/>
      <c r="D41" s="747"/>
      <c r="E41" s="328" t="s">
        <v>520</v>
      </c>
      <c r="F41" s="304" t="s">
        <v>749</v>
      </c>
      <c r="G41" s="329" t="str">
        <f>IF(COUNTIFS('Tble CarteCompétences=&gt;CléA'!R:R,"0",'Tble CarteCompétences=&gt;CléA'!E:E,E41)=0,"Oui","")</f>
        <v/>
      </c>
      <c r="H41" s="308"/>
      <c r="I41" s="308" t="s">
        <v>609</v>
      </c>
      <c r="J41" s="307" t="e">
        <f>VLOOKUP(E41,#REF!,3,FALSE)</f>
        <v>#REF!</v>
      </c>
      <c r="K41" s="307"/>
    </row>
    <row r="42" spans="1:11" ht="40.9" customHeight="1" x14ac:dyDescent="0.2">
      <c r="A42" s="754"/>
      <c r="B42" s="742"/>
      <c r="C42" s="831"/>
      <c r="D42" s="748"/>
      <c r="E42" s="336" t="s">
        <v>523</v>
      </c>
      <c r="F42" s="319" t="s">
        <v>692</v>
      </c>
      <c r="G42" s="329" t="str">
        <f>IF(COUNTIFS('Tble CarteCompétences=&gt;CléA'!R:R,"0",'Tble CarteCompétences=&gt;CléA'!E:E,E42)=0,"Oui","")</f>
        <v/>
      </c>
      <c r="H42" s="308" t="s">
        <v>608</v>
      </c>
      <c r="I42" s="308" t="s">
        <v>609</v>
      </c>
      <c r="J42" s="307" t="e">
        <f>VLOOKUP(E42,#REF!,3,FALSE)</f>
        <v>#REF!</v>
      </c>
      <c r="K42" s="307"/>
    </row>
    <row r="43" spans="1:11" ht="54.6" customHeight="1" x14ac:dyDescent="0.2">
      <c r="A43" s="754"/>
      <c r="B43" s="742"/>
      <c r="C43" s="830" t="s">
        <v>613</v>
      </c>
      <c r="D43" s="746" t="str">
        <f>IF(COUNTIFS('Tble CarteCompétences=&gt;CléA'!R:R,"0",'Tble CarteCompétences=&gt;CléA'!I:I,C43)=0,"Oui","")</f>
        <v/>
      </c>
      <c r="E43" s="336" t="s">
        <v>693</v>
      </c>
      <c r="F43" s="319" t="s">
        <v>750</v>
      </c>
      <c r="G43" s="329" t="str">
        <f>IF(COUNTIFS('Tble CarteCompétences=&gt;CléA'!R:R,"0",'Tble CarteCompétences=&gt;CléA'!E:E,E43)=0,"Oui","")</f>
        <v/>
      </c>
      <c r="H43" s="306" t="s">
        <v>608</v>
      </c>
      <c r="I43" s="306" t="s">
        <v>613</v>
      </c>
      <c r="J43" s="307" t="e">
        <f>VLOOKUP(E43,#REF!,3,FALSE)</f>
        <v>#REF!</v>
      </c>
      <c r="K43" s="307"/>
    </row>
    <row r="44" spans="1:11" ht="43.15" customHeight="1" x14ac:dyDescent="0.2">
      <c r="A44" s="754"/>
      <c r="B44" s="742"/>
      <c r="C44" s="831"/>
      <c r="D44" s="748"/>
      <c r="E44" s="336" t="s">
        <v>524</v>
      </c>
      <c r="F44" s="319" t="s">
        <v>751</v>
      </c>
      <c r="G44" s="329" t="str">
        <f>IF(COUNTIFS('Tble CarteCompétences=&gt;CléA'!R:R,"0",'Tble CarteCompétences=&gt;CléA'!E:E,E44)=0,"Oui","")</f>
        <v/>
      </c>
      <c r="H44" s="306" t="s">
        <v>608</v>
      </c>
      <c r="I44" s="306" t="s">
        <v>613</v>
      </c>
      <c r="J44" s="307" t="e">
        <f>VLOOKUP(E44,#REF!,3,FALSE)</f>
        <v>#REF!</v>
      </c>
      <c r="K44" s="307"/>
    </row>
    <row r="45" spans="1:11" ht="28.15" customHeight="1" x14ac:dyDescent="0.2">
      <c r="A45" s="754"/>
      <c r="B45" s="742"/>
      <c r="C45" s="830" t="s">
        <v>614</v>
      </c>
      <c r="D45" s="746" t="str">
        <f>IF(COUNTIFS('Tble CarteCompétences=&gt;CléA'!R:R,"0",'Tble CarteCompétences=&gt;CléA'!I:I,C45)=0,"Oui","")</f>
        <v/>
      </c>
      <c r="E45" s="336" t="s">
        <v>525</v>
      </c>
      <c r="F45" s="319" t="s">
        <v>526</v>
      </c>
      <c r="G45" s="329" t="str">
        <f>IF(COUNTIFS('Tble CarteCompétences=&gt;CléA'!R:R,"0",'Tble CarteCompétences=&gt;CléA'!E:E,E45)=0,"Oui","")</f>
        <v/>
      </c>
      <c r="H45" s="311" t="s">
        <v>608</v>
      </c>
      <c r="I45" s="311" t="s">
        <v>614</v>
      </c>
      <c r="J45" s="307" t="e">
        <f>VLOOKUP(E45,#REF!,3,FALSE)</f>
        <v>#REF!</v>
      </c>
      <c r="K45" s="307"/>
    </row>
    <row r="46" spans="1:11" ht="28.5" customHeight="1" x14ac:dyDescent="0.2">
      <c r="A46" s="754"/>
      <c r="B46" s="742"/>
      <c r="C46" s="831"/>
      <c r="D46" s="747"/>
      <c r="E46" s="336" t="s">
        <v>553</v>
      </c>
      <c r="F46" s="319" t="s">
        <v>752</v>
      </c>
      <c r="G46" s="329" t="str">
        <f>IF(COUNTIFS('Tble CarteCompétences=&gt;CléA'!R:R,"0",'Tble CarteCompétences=&gt;CléA'!E:E,E46)=0,"Oui","")</f>
        <v/>
      </c>
      <c r="H46" s="311" t="s">
        <v>608</v>
      </c>
      <c r="I46" s="311" t="s">
        <v>614</v>
      </c>
      <c r="J46" s="307" t="e">
        <f>VLOOKUP(E46,#REF!,3,FALSE)</f>
        <v>#REF!</v>
      </c>
      <c r="K46" s="307"/>
    </row>
    <row r="47" spans="1:11" ht="31.5" customHeight="1" x14ac:dyDescent="0.2">
      <c r="A47" s="754"/>
      <c r="B47" s="742"/>
      <c r="C47" s="831"/>
      <c r="D47" s="747"/>
      <c r="E47" s="336" t="s">
        <v>554</v>
      </c>
      <c r="F47" s="319" t="s">
        <v>555</v>
      </c>
      <c r="G47" s="329" t="str">
        <f>IF(COUNTIFS('Tble CarteCompétences=&gt;CléA'!R:R,"0",'Tble CarteCompétences=&gt;CléA'!E:E,E47)=0,"Oui","")</f>
        <v/>
      </c>
      <c r="H47" s="311" t="s">
        <v>608</v>
      </c>
      <c r="I47" s="311" t="s">
        <v>614</v>
      </c>
      <c r="J47" s="307" t="e">
        <f>VLOOKUP(E47,#REF!,3,FALSE)</f>
        <v>#REF!</v>
      </c>
      <c r="K47" s="307"/>
    </row>
    <row r="48" spans="1:11" ht="43.15" customHeight="1" x14ac:dyDescent="0.2">
      <c r="A48" s="754"/>
      <c r="B48" s="742"/>
      <c r="C48" s="831"/>
      <c r="D48" s="747"/>
      <c r="E48" s="336" t="s">
        <v>527</v>
      </c>
      <c r="F48" s="319" t="s">
        <v>753</v>
      </c>
      <c r="G48" s="329" t="str">
        <f>IF(COUNTIFS('Tble CarteCompétences=&gt;CléA'!R:R,"0",'Tble CarteCompétences=&gt;CléA'!E:E,E48)=0,"Oui","")</f>
        <v/>
      </c>
      <c r="H48" s="311" t="s">
        <v>608</v>
      </c>
      <c r="I48" s="311" t="s">
        <v>614</v>
      </c>
      <c r="J48" s="307" t="e">
        <f>VLOOKUP(E48,#REF!,3,FALSE)</f>
        <v>#REF!</v>
      </c>
      <c r="K48" s="307"/>
    </row>
    <row r="49" spans="1:11" ht="51" x14ac:dyDescent="0.2">
      <c r="A49" s="754"/>
      <c r="B49" s="742"/>
      <c r="C49" s="831"/>
      <c r="D49" s="747"/>
      <c r="E49" s="336" t="s">
        <v>529</v>
      </c>
      <c r="F49" s="319" t="s">
        <v>615</v>
      </c>
      <c r="G49" s="329" t="str">
        <f>IF(COUNTIFS('Tble CarteCompétences=&gt;CléA'!R:R,"0",'Tble CarteCompétences=&gt;CléA'!E:E,E49)=0,"Oui","")</f>
        <v/>
      </c>
      <c r="H49" s="311" t="s">
        <v>608</v>
      </c>
      <c r="I49" s="311" t="s">
        <v>614</v>
      </c>
      <c r="J49" s="307" t="e">
        <f>VLOOKUP(E49,#REF!,3,FALSE)</f>
        <v>#REF!</v>
      </c>
      <c r="K49" s="307"/>
    </row>
    <row r="50" spans="1:11" ht="43.5" customHeight="1" x14ac:dyDescent="0.2">
      <c r="A50" s="754"/>
      <c r="B50" s="742"/>
      <c r="C50" s="831"/>
      <c r="D50" s="747"/>
      <c r="E50" s="328" t="s">
        <v>530</v>
      </c>
      <c r="F50" s="304" t="s">
        <v>531</v>
      </c>
      <c r="G50" s="329" t="str">
        <f>IF(COUNTIFS('Tble CarteCompétences=&gt;CléA'!R:R,"0",'Tble CarteCompétences=&gt;CléA'!E:E,E50)=0,"Oui","")</f>
        <v/>
      </c>
      <c r="H50" s="311" t="s">
        <v>608</v>
      </c>
      <c r="I50" s="311" t="s">
        <v>614</v>
      </c>
      <c r="J50" s="307" t="e">
        <f>VLOOKUP(E50,#REF!,3,FALSE)</f>
        <v>#REF!</v>
      </c>
      <c r="K50" s="307"/>
    </row>
    <row r="51" spans="1:11" ht="36.6" customHeight="1" x14ac:dyDescent="0.2">
      <c r="A51" s="754"/>
      <c r="B51" s="742"/>
      <c r="C51" s="831"/>
      <c r="D51" s="748"/>
      <c r="E51" s="336" t="s">
        <v>754</v>
      </c>
      <c r="F51" s="319" t="s">
        <v>755</v>
      </c>
      <c r="G51" s="329" t="str">
        <f>IF(COUNTIFS('Tble CarteCompétences=&gt;CléA'!R:R,"0",'Tble CarteCompétences=&gt;CléA'!E:E,E51)=0,"Oui","")</f>
        <v/>
      </c>
      <c r="H51" s="311" t="s">
        <v>608</v>
      </c>
      <c r="I51" s="311" t="s">
        <v>614</v>
      </c>
      <c r="J51" s="307" t="e">
        <f>VLOOKUP(E51,#REF!,3,FALSE)</f>
        <v>#REF!</v>
      </c>
      <c r="K51" s="307"/>
    </row>
    <row r="52" spans="1:11" ht="41.45" customHeight="1" x14ac:dyDescent="0.2">
      <c r="A52" s="754"/>
      <c r="B52" s="742"/>
      <c r="C52" s="339" t="s">
        <v>616</v>
      </c>
      <c r="D52" s="329" t="str">
        <f>IF(COUNTIFS('Tble CarteCompétences=&gt;CléA'!R:R,"0",'Tble CarteCompétences=&gt;CléA'!I:I,C52)=0,"Oui","")</f>
        <v/>
      </c>
      <c r="E52" s="336" t="s">
        <v>617</v>
      </c>
      <c r="F52" s="319" t="s">
        <v>556</v>
      </c>
      <c r="G52" s="329" t="str">
        <f>IF(COUNTIFS('Tble CarteCompétences=&gt;CléA'!R:R,"0",'Tble CarteCompétences=&gt;CléA'!E:E,E52)=0,"Oui","")</f>
        <v/>
      </c>
      <c r="H52" s="311" t="s">
        <v>608</v>
      </c>
      <c r="I52" s="312" t="s">
        <v>616</v>
      </c>
      <c r="J52" s="307" t="e">
        <f>VLOOKUP(E52,#REF!,3,FALSE)</f>
        <v>#REF!</v>
      </c>
      <c r="K52" s="307"/>
    </row>
    <row r="53" spans="1:11" ht="47.45" customHeight="1" x14ac:dyDescent="0.2">
      <c r="A53" s="330"/>
      <c r="B53" s="742"/>
      <c r="C53" s="830" t="s">
        <v>619</v>
      </c>
      <c r="D53" s="746" t="str">
        <f>IF(COUNTIFS('Tble CarteCompétences=&gt;CléA'!R:R,"0",'Tble CarteCompétences=&gt;CléA'!I:I,C53)=0,"Oui","")</f>
        <v/>
      </c>
      <c r="E53" s="336" t="s">
        <v>756</v>
      </c>
      <c r="F53" s="319" t="s">
        <v>620</v>
      </c>
      <c r="G53" s="329" t="str">
        <f>IF(COUNTIFS('Tble CarteCompétences=&gt;CléA'!R:R,"0",'Tble CarteCompétences=&gt;CléA'!E:E,E53)=0,"Oui","")</f>
        <v/>
      </c>
      <c r="H53" s="306" t="s">
        <v>608</v>
      </c>
      <c r="I53" s="306" t="s">
        <v>619</v>
      </c>
      <c r="J53" s="307" t="e">
        <f>VLOOKUP(E53,#REF!,3,FALSE)</f>
        <v>#REF!</v>
      </c>
      <c r="K53" s="307"/>
    </row>
    <row r="54" spans="1:11" ht="30" customHeight="1" x14ac:dyDescent="0.2">
      <c r="A54" s="330"/>
      <c r="B54" s="742"/>
      <c r="C54" s="831"/>
      <c r="D54" s="747"/>
      <c r="E54" s="328" t="s">
        <v>757</v>
      </c>
      <c r="F54" s="304" t="s">
        <v>532</v>
      </c>
      <c r="G54" s="329" t="str">
        <f>IF(COUNTIFS('Tble CarteCompétences=&gt;CléA'!R:R,"0",'Tble CarteCompétences=&gt;CléA'!E:E,E54)=0,"Oui","")</f>
        <v/>
      </c>
      <c r="H54" s="306" t="s">
        <v>608</v>
      </c>
      <c r="I54" s="306" t="s">
        <v>619</v>
      </c>
      <c r="J54" s="307" t="e">
        <f>VLOOKUP(E54,#REF!,3,FALSE)</f>
        <v>#REF!</v>
      </c>
      <c r="K54" s="307"/>
    </row>
    <row r="55" spans="1:11" ht="31.9" customHeight="1" x14ac:dyDescent="0.2">
      <c r="A55" s="331"/>
      <c r="B55" s="743"/>
      <c r="C55" s="832"/>
      <c r="D55" s="748"/>
      <c r="E55" s="328" t="s">
        <v>758</v>
      </c>
      <c r="F55" s="304" t="s">
        <v>528</v>
      </c>
      <c r="G55" s="329" t="str">
        <f>IF(COUNTIFS('Tble CarteCompétences=&gt;CléA'!R:R,"0",'Tble CarteCompétences=&gt;CléA'!E:E,E55)=0,"Oui","")</f>
        <v/>
      </c>
      <c r="H55" s="306" t="s">
        <v>608</v>
      </c>
      <c r="I55" s="310" t="s">
        <v>619</v>
      </c>
      <c r="J55" s="307" t="e">
        <f>VLOOKUP(E55,#REF!,3,FALSE)</f>
        <v>#REF!</v>
      </c>
      <c r="K55" s="307"/>
    </row>
    <row r="56" spans="1:11" ht="44.45" customHeight="1" x14ac:dyDescent="0.2">
      <c r="A56" s="753" t="s">
        <v>621</v>
      </c>
      <c r="B56" s="744" t="str">
        <f>IF(COUNTIFS('Tble CarteCompétences=&gt;CléA'!R:R,"0",'Tble CarteCompétences=&gt;CléA'!A:A,A56)=0,"Oui","")</f>
        <v/>
      </c>
      <c r="C56" s="830" t="s">
        <v>622</v>
      </c>
      <c r="D56" s="746" t="str">
        <f>IF(COUNTIFS('Tble CarteCompétences=&gt;CléA'!R:R,"0",'Tble CarteCompétences=&gt;CléA'!I:I,C56)=0,"Oui","")</f>
        <v/>
      </c>
      <c r="E56" s="336" t="s">
        <v>623</v>
      </c>
      <c r="F56" s="319" t="s">
        <v>564</v>
      </c>
      <c r="G56" s="329" t="str">
        <f>IF(COUNTIFS('Tble CarteCompétences=&gt;CléA'!R:R,"0",'Tble CarteCompétences=&gt;CléA'!E:E,E56)=0,"Oui","")</f>
        <v/>
      </c>
      <c r="H56" s="308" t="s">
        <v>621</v>
      </c>
      <c r="I56" s="308" t="s">
        <v>622</v>
      </c>
      <c r="J56" s="307" t="e">
        <f>VLOOKUP(E56,#REF!,3,FALSE)</f>
        <v>#REF!</v>
      </c>
      <c r="K56" s="307"/>
    </row>
    <row r="57" spans="1:11" ht="43.9" customHeight="1" x14ac:dyDescent="0.2">
      <c r="A57" s="835"/>
      <c r="B57" s="745"/>
      <c r="C57" s="831"/>
      <c r="D57" s="747"/>
      <c r="E57" s="336" t="s">
        <v>565</v>
      </c>
      <c r="F57" s="319" t="s">
        <v>566</v>
      </c>
      <c r="G57" s="329" t="str">
        <f>IF(COUNTIFS('Tble CarteCompétences=&gt;CléA'!R:R,"0",'Tble CarteCompétences=&gt;CléA'!E:E,E57)=0,"Oui","")</f>
        <v/>
      </c>
      <c r="H57" s="308" t="s">
        <v>621</v>
      </c>
      <c r="I57" s="308" t="s">
        <v>622</v>
      </c>
      <c r="J57" s="307" t="e">
        <f>VLOOKUP(E57,#REF!,3,FALSE)</f>
        <v>#REF!</v>
      </c>
      <c r="K57" s="307"/>
    </row>
    <row r="58" spans="1:11" ht="36" customHeight="1" x14ac:dyDescent="0.2">
      <c r="A58" s="835"/>
      <c r="B58" s="745"/>
      <c r="C58" s="831"/>
      <c r="D58" s="748"/>
      <c r="E58" s="336" t="s">
        <v>625</v>
      </c>
      <c r="F58" s="319" t="s">
        <v>569</v>
      </c>
      <c r="G58" s="329" t="str">
        <f>IF(COUNTIFS('Tble CarteCompétences=&gt;CléA'!R:R,"0",'Tble CarteCompétences=&gt;CléA'!E:E,E58)=0,"Oui","")</f>
        <v/>
      </c>
      <c r="H58" s="308" t="s">
        <v>621</v>
      </c>
      <c r="I58" s="308" t="s">
        <v>622</v>
      </c>
      <c r="J58" s="307" t="e">
        <f>VLOOKUP(E58,#REF!,3,FALSE)</f>
        <v>#REF!</v>
      </c>
      <c r="K58" s="307"/>
    </row>
    <row r="59" spans="1:11" ht="58.9" customHeight="1" x14ac:dyDescent="0.2">
      <c r="A59" s="835"/>
      <c r="B59" s="745"/>
      <c r="C59" s="830" t="s">
        <v>626</v>
      </c>
      <c r="D59" s="746" t="str">
        <f>IF(COUNTIFS('Tble CarteCompétences=&gt;CléA'!R:R,"0",'Tble CarteCompétences=&gt;CléA'!I:I,C59)=0,"Oui","")</f>
        <v/>
      </c>
      <c r="E59" s="336" t="s">
        <v>759</v>
      </c>
      <c r="F59" s="319" t="s">
        <v>557</v>
      </c>
      <c r="G59" s="329" t="str">
        <f>IF(COUNTIFS('Tble CarteCompétences=&gt;CléA'!R:R,"0",'Tble CarteCompétences=&gt;CléA'!E:E,E59)=0,"Oui","")</f>
        <v/>
      </c>
      <c r="H59" s="306" t="s">
        <v>621</v>
      </c>
      <c r="I59" s="306" t="s">
        <v>626</v>
      </c>
      <c r="J59" s="307" t="e">
        <f>VLOOKUP(E59,#REF!,3,FALSE)</f>
        <v>#REF!</v>
      </c>
      <c r="K59" s="307"/>
    </row>
    <row r="60" spans="1:11" ht="31.5" customHeight="1" x14ac:dyDescent="0.2">
      <c r="A60" s="835"/>
      <c r="B60" s="745"/>
      <c r="C60" s="831"/>
      <c r="D60" s="747"/>
      <c r="E60" s="336" t="s">
        <v>560</v>
      </c>
      <c r="F60" s="319" t="s">
        <v>561</v>
      </c>
      <c r="G60" s="329" t="str">
        <f>IF(COUNTIFS('Tble CarteCompétences=&gt;CléA'!R:R,"0",'Tble CarteCompétences=&gt;CléA'!E:E,E60)=0,"Oui","")</f>
        <v/>
      </c>
      <c r="H60" s="306" t="s">
        <v>621</v>
      </c>
      <c r="I60" s="306" t="s">
        <v>626</v>
      </c>
      <c r="J60" s="307" t="e">
        <f>VLOOKUP(E60,#REF!,3,FALSE)</f>
        <v>#REF!</v>
      </c>
      <c r="K60" s="307"/>
    </row>
    <row r="61" spans="1:11" ht="31.15" customHeight="1" x14ac:dyDescent="0.2">
      <c r="A61" s="835"/>
      <c r="B61" s="745"/>
      <c r="C61" s="831"/>
      <c r="D61" s="747"/>
      <c r="E61" s="336" t="s">
        <v>760</v>
      </c>
      <c r="F61" s="319" t="s">
        <v>570</v>
      </c>
      <c r="G61" s="329" t="str">
        <f>IF(COUNTIFS('Tble CarteCompétences=&gt;CléA'!R:R,"0",'Tble CarteCompétences=&gt;CléA'!E:E,E61)=0,"Oui","")</f>
        <v/>
      </c>
      <c r="H61" s="306" t="s">
        <v>621</v>
      </c>
      <c r="I61" s="306" t="s">
        <v>626</v>
      </c>
      <c r="J61" s="307" t="e">
        <f>VLOOKUP(E61,#REF!,3,FALSE)</f>
        <v>#REF!</v>
      </c>
      <c r="K61" s="307"/>
    </row>
    <row r="62" spans="1:11" ht="19.899999999999999" customHeight="1" x14ac:dyDescent="0.2">
      <c r="A62" s="835"/>
      <c r="B62" s="745"/>
      <c r="C62" s="831"/>
      <c r="D62" s="747"/>
      <c r="E62" s="336" t="s">
        <v>694</v>
      </c>
      <c r="F62" s="319" t="s">
        <v>571</v>
      </c>
      <c r="G62" s="329" t="str">
        <f>IF(COUNTIFS('Tble CarteCompétences=&gt;CléA'!R:R,"0",'Tble CarteCompétences=&gt;CléA'!E:E,E62)=0,"Oui","")</f>
        <v/>
      </c>
      <c r="H62" s="306" t="s">
        <v>621</v>
      </c>
      <c r="I62" s="306" t="s">
        <v>626</v>
      </c>
      <c r="J62" s="307" t="e">
        <f>VLOOKUP(E62,#REF!,3,FALSE)</f>
        <v>#REF!</v>
      </c>
      <c r="K62" s="307"/>
    </row>
    <row r="63" spans="1:11" ht="31.15" customHeight="1" x14ac:dyDescent="0.2">
      <c r="A63" s="835"/>
      <c r="B63" s="745"/>
      <c r="C63" s="832"/>
      <c r="D63" s="748"/>
      <c r="E63" s="332" t="s">
        <v>627</v>
      </c>
      <c r="F63" s="304" t="s">
        <v>567</v>
      </c>
      <c r="G63" s="329" t="str">
        <f>IF(COUNTIFS('Tble CarteCompétences=&gt;CléA'!R:R,"0",'Tble CarteCompétences=&gt;CléA'!E:E,E63)=0,"Oui","")</f>
        <v/>
      </c>
      <c r="H63" s="306" t="s">
        <v>621</v>
      </c>
      <c r="I63" s="306" t="s">
        <v>626</v>
      </c>
      <c r="J63" s="307" t="e">
        <f>VLOOKUP(E63,#REF!,3,FALSE)</f>
        <v>#REF!</v>
      </c>
      <c r="K63" s="307"/>
    </row>
    <row r="64" spans="1:11" ht="24" customHeight="1" x14ac:dyDescent="0.2">
      <c r="A64" s="835"/>
      <c r="B64" s="745"/>
      <c r="C64" s="830" t="s">
        <v>628</v>
      </c>
      <c r="D64" s="746" t="str">
        <f>IF(COUNTIFS('Tble CarteCompétences=&gt;CléA'!R:R,"0",'Tble CarteCompétences=&gt;CléA'!I:I,C64)=0,"Oui","")</f>
        <v/>
      </c>
      <c r="E64" s="328" t="s">
        <v>695</v>
      </c>
      <c r="F64" s="304" t="s">
        <v>572</v>
      </c>
      <c r="G64" s="329" t="str">
        <f>IF(COUNTIFS('Tble CarteCompétences=&gt;CléA'!R:R,"0",'Tble CarteCompétences=&gt;CléA'!E:E,E64)=0,"Oui","")</f>
        <v/>
      </c>
      <c r="H64" s="308" t="s">
        <v>621</v>
      </c>
      <c r="I64" s="308" t="s">
        <v>628</v>
      </c>
      <c r="J64" s="307" t="e">
        <f>VLOOKUP(E64,#REF!,3,FALSE)</f>
        <v>#REF!</v>
      </c>
      <c r="K64" s="307"/>
    </row>
    <row r="65" spans="1:11" ht="24.75" customHeight="1" x14ac:dyDescent="0.2">
      <c r="A65" s="835"/>
      <c r="B65" s="745"/>
      <c r="C65" s="831"/>
      <c r="D65" s="747"/>
      <c r="E65" s="328" t="s">
        <v>629</v>
      </c>
      <c r="F65" s="304" t="s">
        <v>579</v>
      </c>
      <c r="G65" s="329" t="str">
        <f>IF(COUNTIFS('Tble CarteCompétences=&gt;CléA'!R:R,"0",'Tble CarteCompétences=&gt;CléA'!E:E,E65)=0,"Oui","")</f>
        <v/>
      </c>
      <c r="H65" s="308" t="s">
        <v>621</v>
      </c>
      <c r="I65" s="308" t="s">
        <v>628</v>
      </c>
      <c r="J65" s="307" t="e">
        <f>VLOOKUP(E65,#REF!,3,FALSE)</f>
        <v>#REF!</v>
      </c>
      <c r="K65" s="307"/>
    </row>
    <row r="66" spans="1:11" ht="21" customHeight="1" x14ac:dyDescent="0.2">
      <c r="A66" s="835"/>
      <c r="B66" s="745"/>
      <c r="C66" s="831"/>
      <c r="D66" s="747"/>
      <c r="E66" s="328" t="s">
        <v>580</v>
      </c>
      <c r="F66" s="304" t="s">
        <v>581</v>
      </c>
      <c r="G66" s="329" t="str">
        <f>IF(COUNTIFS('Tble CarteCompétences=&gt;CléA'!R:R,"0",'Tble CarteCompétences=&gt;CléA'!E:E,E66)=0,"Oui","")</f>
        <v/>
      </c>
      <c r="H66" s="308" t="s">
        <v>621</v>
      </c>
      <c r="I66" s="308" t="s">
        <v>628</v>
      </c>
      <c r="J66" s="307" t="e">
        <f>VLOOKUP(E66,#REF!,3,FALSE)</f>
        <v>#REF!</v>
      </c>
      <c r="K66" s="307"/>
    </row>
    <row r="67" spans="1:11" ht="33" customHeight="1" x14ac:dyDescent="0.2">
      <c r="A67" s="835"/>
      <c r="B67" s="745"/>
      <c r="C67" s="831"/>
      <c r="D67" s="747"/>
      <c r="E67" s="336" t="s">
        <v>583</v>
      </c>
      <c r="F67" s="319" t="s">
        <v>630</v>
      </c>
      <c r="G67" s="329" t="str">
        <f>IF(COUNTIFS('Tble CarteCompétences=&gt;CléA'!R:R,"0",'Tble CarteCompétences=&gt;CléA'!E:E,E67)=0,"Oui","")</f>
        <v/>
      </c>
      <c r="H67" s="308" t="s">
        <v>621</v>
      </c>
      <c r="I67" s="308" t="s">
        <v>628</v>
      </c>
      <c r="J67" s="307" t="e">
        <f>VLOOKUP(E67,#REF!,3,FALSE)</f>
        <v>#REF!</v>
      </c>
      <c r="K67" s="307"/>
    </row>
    <row r="68" spans="1:11" ht="29.45" customHeight="1" x14ac:dyDescent="0.2">
      <c r="A68" s="835"/>
      <c r="B68" s="745"/>
      <c r="C68" s="831"/>
      <c r="D68" s="747"/>
      <c r="E68" s="336" t="s">
        <v>632</v>
      </c>
      <c r="F68" s="319" t="s">
        <v>633</v>
      </c>
      <c r="G68" s="329" t="str">
        <f>IF(COUNTIFS('Tble CarteCompétences=&gt;CléA'!R:R,"0",'Tble CarteCompétences=&gt;CléA'!E:E,E68)=0,"Oui","")</f>
        <v/>
      </c>
      <c r="H68" s="308" t="s">
        <v>621</v>
      </c>
      <c r="I68" s="308" t="s">
        <v>628</v>
      </c>
      <c r="J68" s="307" t="e">
        <f>VLOOKUP(E68,#REF!,3,FALSE)</f>
        <v>#REF!</v>
      </c>
      <c r="K68" s="307"/>
    </row>
    <row r="69" spans="1:11" ht="31.15" customHeight="1" x14ac:dyDescent="0.2">
      <c r="A69" s="835"/>
      <c r="B69" s="745"/>
      <c r="C69" s="831"/>
      <c r="D69" s="747"/>
      <c r="E69" s="336" t="s">
        <v>573</v>
      </c>
      <c r="F69" s="341" t="s">
        <v>574</v>
      </c>
      <c r="G69" s="329" t="str">
        <f>IF(COUNTIFS('Tble CarteCompétences=&gt;CléA'!R:R,"0",'Tble CarteCompétences=&gt;CléA'!E:E,E69)=0,"Oui","")</f>
        <v/>
      </c>
      <c r="H69" s="308" t="s">
        <v>621</v>
      </c>
      <c r="I69" s="308" t="s">
        <v>628</v>
      </c>
      <c r="J69" s="307" t="e">
        <f>VLOOKUP(E69,#REF!,3,FALSE)</f>
        <v>#REF!</v>
      </c>
      <c r="K69" s="307"/>
    </row>
    <row r="70" spans="1:11" ht="32.25" customHeight="1" x14ac:dyDescent="0.2">
      <c r="A70" s="835"/>
      <c r="B70" s="745"/>
      <c r="C70" s="831"/>
      <c r="D70" s="747"/>
      <c r="E70" s="328" t="s">
        <v>634</v>
      </c>
      <c r="F70" s="304" t="s">
        <v>582</v>
      </c>
      <c r="G70" s="329" t="str">
        <f>IF(COUNTIFS('Tble CarteCompétences=&gt;CléA'!R:R,"0",'Tble CarteCompétences=&gt;CléA'!E:E,E70)=0,"Oui","")</f>
        <v/>
      </c>
      <c r="H70" s="308" t="s">
        <v>621</v>
      </c>
      <c r="I70" s="308" t="s">
        <v>628</v>
      </c>
      <c r="J70" s="307" t="e">
        <f>VLOOKUP(E70,#REF!,3,FALSE)</f>
        <v>#REF!</v>
      </c>
      <c r="K70" s="307"/>
    </row>
    <row r="71" spans="1:11" ht="32.25" customHeight="1" x14ac:dyDescent="0.2">
      <c r="A71" s="835"/>
      <c r="B71" s="745"/>
      <c r="C71" s="832"/>
      <c r="D71" s="748"/>
      <c r="E71" s="328" t="s">
        <v>635</v>
      </c>
      <c r="F71" s="304" t="s">
        <v>584</v>
      </c>
      <c r="G71" s="329" t="str">
        <f>IF(COUNTIFS('Tble CarteCompétences=&gt;CléA'!R:R,"0",'Tble CarteCompétences=&gt;CléA'!E:E,E71)=0,"Oui","")</f>
        <v/>
      </c>
      <c r="H71" s="308" t="s">
        <v>621</v>
      </c>
      <c r="I71" s="308" t="s">
        <v>628</v>
      </c>
      <c r="J71" s="307" t="e">
        <f>VLOOKUP(E71,#REF!,3,FALSE)</f>
        <v>#REF!</v>
      </c>
      <c r="K71" s="307"/>
    </row>
    <row r="72" spans="1:11" ht="57.75" customHeight="1" x14ac:dyDescent="0.2">
      <c r="A72" s="835"/>
      <c r="B72" s="745"/>
      <c r="C72" s="830" t="s">
        <v>636</v>
      </c>
      <c r="D72" s="746" t="str">
        <f>IF(COUNTIFS('Tble CarteCompétences=&gt;CléA'!R:R,"0",'Tble CarteCompétences=&gt;CléA'!I:I,C72)=0,"Oui","")</f>
        <v/>
      </c>
      <c r="E72" s="328" t="s">
        <v>761</v>
      </c>
      <c r="F72" s="304" t="s">
        <v>575</v>
      </c>
      <c r="G72" s="329" t="str">
        <f>IF(COUNTIFS('Tble CarteCompétences=&gt;CléA'!R:R,"0",'Tble CarteCompétences=&gt;CléA'!E:E,E72)=0,"Oui","")</f>
        <v/>
      </c>
      <c r="H72" s="306" t="s">
        <v>621</v>
      </c>
      <c r="I72" s="306" t="s">
        <v>636</v>
      </c>
      <c r="J72" s="307" t="e">
        <f>VLOOKUP(E72,#REF!,3,FALSE)</f>
        <v>#REF!</v>
      </c>
      <c r="K72" s="307"/>
    </row>
    <row r="73" spans="1:11" ht="19.899999999999999" customHeight="1" x14ac:dyDescent="0.2">
      <c r="A73" s="835"/>
      <c r="B73" s="745"/>
      <c r="C73" s="831"/>
      <c r="D73" s="747"/>
      <c r="E73" s="336" t="s">
        <v>576</v>
      </c>
      <c r="F73" s="319" t="s">
        <v>577</v>
      </c>
      <c r="G73" s="329" t="str">
        <f>IF(COUNTIFS('Tble CarteCompétences=&gt;CléA'!R:R,"0",'Tble CarteCompétences=&gt;CléA'!E:E,E73)=0,"Oui","")</f>
        <v/>
      </c>
      <c r="H73" s="306" t="s">
        <v>621</v>
      </c>
      <c r="I73" s="306" t="s">
        <v>636</v>
      </c>
      <c r="J73" s="307" t="e">
        <f>VLOOKUP(E73,#REF!,3,FALSE)</f>
        <v>#REF!</v>
      </c>
      <c r="K73" s="307"/>
    </row>
    <row r="74" spans="1:11" ht="29.45" customHeight="1" x14ac:dyDescent="0.2">
      <c r="A74" s="835"/>
      <c r="B74" s="745"/>
      <c r="C74" s="831"/>
      <c r="D74" s="747"/>
      <c r="E74" s="336" t="s">
        <v>562</v>
      </c>
      <c r="F74" s="319" t="s">
        <v>637</v>
      </c>
      <c r="G74" s="329" t="str">
        <f>IF(COUNTIFS('Tble CarteCompétences=&gt;CléA'!R:R,"0",'Tble CarteCompétences=&gt;CléA'!E:E,E74)=0,"Oui","")</f>
        <v/>
      </c>
      <c r="H74" s="306" t="s">
        <v>621</v>
      </c>
      <c r="I74" s="306" t="s">
        <v>636</v>
      </c>
      <c r="J74" s="307" t="e">
        <f>VLOOKUP(E74,#REF!,3,FALSE)</f>
        <v>#REF!</v>
      </c>
      <c r="K74" s="307"/>
    </row>
    <row r="75" spans="1:11" ht="35.450000000000003" customHeight="1" x14ac:dyDescent="0.2">
      <c r="A75" s="835"/>
      <c r="B75" s="745"/>
      <c r="C75" s="831"/>
      <c r="D75" s="748"/>
      <c r="E75" s="336" t="s">
        <v>638</v>
      </c>
      <c r="F75" s="319" t="s">
        <v>578</v>
      </c>
      <c r="G75" s="329" t="str">
        <f>IF(COUNTIFS('Tble CarteCompétences=&gt;CléA'!R:R,"0",'Tble CarteCompétences=&gt;CléA'!E:E,E75)=0,"Oui","")</f>
        <v/>
      </c>
      <c r="H75" s="306" t="s">
        <v>621</v>
      </c>
      <c r="I75" s="306" t="s">
        <v>636</v>
      </c>
      <c r="J75" s="307" t="e">
        <f>VLOOKUP(E75,#REF!,3,FALSE)</f>
        <v>#REF!</v>
      </c>
      <c r="K75" s="307"/>
    </row>
    <row r="76" spans="1:11" ht="40.5" customHeight="1" x14ac:dyDescent="0.2">
      <c r="A76" s="753" t="s">
        <v>639</v>
      </c>
      <c r="B76" s="744" t="str">
        <f>IF(COUNTIFS('Tble CarteCompétences=&gt;CléA'!R:R,"0",'Tble CarteCompétences=&gt;CléA'!A:A,A76)=0,"Oui","")</f>
        <v/>
      </c>
      <c r="C76" s="830" t="s">
        <v>640</v>
      </c>
      <c r="D76" s="746" t="str">
        <f>IF(COUNTIFS('Tble CarteCompétences=&gt;CléA'!R:R,"0",'Tble CarteCompétences=&gt;CléA'!I:I,C76)=0,"Oui","")</f>
        <v/>
      </c>
      <c r="E76" s="336" t="s">
        <v>641</v>
      </c>
      <c r="F76" s="319" t="s">
        <v>762</v>
      </c>
      <c r="G76" s="329" t="str">
        <f>IF(COUNTIFS('Tble CarteCompétences=&gt;CléA'!R:R,"0",'Tble CarteCompétences=&gt;CléA'!E:E,E76)=0,"Oui","")</f>
        <v/>
      </c>
      <c r="H76" s="308" t="s">
        <v>639</v>
      </c>
      <c r="I76" s="308" t="s">
        <v>640</v>
      </c>
      <c r="J76" s="307" t="e">
        <f>VLOOKUP(E76,#REF!,3,FALSE)</f>
        <v>#REF!</v>
      </c>
      <c r="K76" s="307"/>
    </row>
    <row r="77" spans="1:11" ht="34.15" customHeight="1" x14ac:dyDescent="0.2">
      <c r="A77" s="835"/>
      <c r="B77" s="745"/>
      <c r="C77" s="831"/>
      <c r="D77" s="747"/>
      <c r="E77" s="336" t="s">
        <v>494</v>
      </c>
      <c r="F77" s="319" t="s">
        <v>508</v>
      </c>
      <c r="G77" s="329" t="str">
        <f>IF(COUNTIFS('Tble CarteCompétences=&gt;CléA'!R:R,"0",'Tble CarteCompétences=&gt;CléA'!E:E,E77)=0,"Oui","")</f>
        <v/>
      </c>
      <c r="H77" s="308" t="s">
        <v>639</v>
      </c>
      <c r="I77" s="308" t="s">
        <v>640</v>
      </c>
      <c r="J77" s="307" t="e">
        <f>VLOOKUP(E77,#REF!,3,FALSE)</f>
        <v>#REF!</v>
      </c>
      <c r="K77" s="307"/>
    </row>
    <row r="78" spans="1:11" ht="30.6" customHeight="1" x14ac:dyDescent="0.2">
      <c r="A78" s="835"/>
      <c r="B78" s="745"/>
      <c r="C78" s="831"/>
      <c r="D78" s="747"/>
      <c r="E78" s="328" t="s">
        <v>495</v>
      </c>
      <c r="F78" s="304" t="s">
        <v>496</v>
      </c>
      <c r="G78" s="329" t="str">
        <f>IF(COUNTIFS('Tble CarteCompétences=&gt;CléA'!R:R,"0",'Tble CarteCompétences=&gt;CléA'!E:E,E78)=0,"Oui","")</f>
        <v/>
      </c>
      <c r="H78" s="308" t="s">
        <v>639</v>
      </c>
      <c r="I78" s="308" t="s">
        <v>640</v>
      </c>
      <c r="J78" s="307" t="e">
        <f>VLOOKUP(E78,#REF!,3,FALSE)</f>
        <v>#REF!</v>
      </c>
      <c r="K78" s="307"/>
    </row>
    <row r="79" spans="1:11" ht="36" customHeight="1" x14ac:dyDescent="0.2">
      <c r="A79" s="835"/>
      <c r="B79" s="745"/>
      <c r="C79" s="831"/>
      <c r="D79" s="748"/>
      <c r="E79" s="336" t="s">
        <v>642</v>
      </c>
      <c r="F79" s="319" t="s">
        <v>497</v>
      </c>
      <c r="G79" s="329" t="str">
        <f>IF(COUNTIFS('Tble CarteCompétences=&gt;CléA'!R:R,"0",'Tble CarteCompétences=&gt;CléA'!E:E,E79)=0,"Oui","")</f>
        <v/>
      </c>
      <c r="H79" s="308" t="s">
        <v>639</v>
      </c>
      <c r="I79" s="308" t="s">
        <v>640</v>
      </c>
      <c r="J79" s="307" t="e">
        <f>VLOOKUP(E79,#REF!,3,FALSE)</f>
        <v>#REF!</v>
      </c>
      <c r="K79" s="307"/>
    </row>
    <row r="80" spans="1:11" ht="38.450000000000003" customHeight="1" x14ac:dyDescent="0.2">
      <c r="A80" s="835"/>
      <c r="B80" s="745"/>
      <c r="C80" s="830" t="s">
        <v>643</v>
      </c>
      <c r="D80" s="746" t="str">
        <f>IF(COUNTIFS('Tble CarteCompétences=&gt;CléA'!R:R,"0",'Tble CarteCompétences=&gt;CléA'!I:I,C80)=0,"Oui","")</f>
        <v/>
      </c>
      <c r="E80" s="336" t="s">
        <v>534</v>
      </c>
      <c r="F80" s="319" t="s">
        <v>535</v>
      </c>
      <c r="G80" s="329" t="str">
        <f>IF(COUNTIFS('Tble CarteCompétences=&gt;CléA'!R:R,"0",'Tble CarteCompétences=&gt;CléA'!E:E,E80)=0,"Oui","")</f>
        <v/>
      </c>
      <c r="H80" s="306" t="s">
        <v>639</v>
      </c>
      <c r="I80" s="306" t="s">
        <v>643</v>
      </c>
      <c r="J80" s="307" t="e">
        <f>VLOOKUP(E80,#REF!,3,FALSE)</f>
        <v>#REF!</v>
      </c>
      <c r="K80" s="307"/>
    </row>
    <row r="81" spans="1:11" ht="39" customHeight="1" x14ac:dyDescent="0.2">
      <c r="A81" s="835"/>
      <c r="B81" s="745"/>
      <c r="C81" s="831"/>
      <c r="D81" s="748"/>
      <c r="E81" s="336" t="s">
        <v>536</v>
      </c>
      <c r="F81" s="319" t="s">
        <v>644</v>
      </c>
      <c r="G81" s="329" t="str">
        <f>IF(COUNTIFS('Tble CarteCompétences=&gt;CléA'!R:R,"0",'Tble CarteCompétences=&gt;CléA'!E:E,E81)=0,"Oui","")</f>
        <v/>
      </c>
      <c r="H81" s="306" t="s">
        <v>639</v>
      </c>
      <c r="I81" s="306" t="s">
        <v>643</v>
      </c>
      <c r="J81" s="307" t="e">
        <f>VLOOKUP(E81,#REF!,3,FALSE)</f>
        <v>#REF!</v>
      </c>
      <c r="K81" s="307"/>
    </row>
    <row r="82" spans="1:11" ht="28.9" customHeight="1" x14ac:dyDescent="0.2">
      <c r="A82" s="835"/>
      <c r="B82" s="745"/>
      <c r="C82" s="830" t="s">
        <v>645</v>
      </c>
      <c r="D82" s="746" t="str">
        <f>IF(COUNTIFS('Tble CarteCompétences=&gt;CléA'!R:R,"0",'Tble CarteCompétences=&gt;CléA'!I:I,C82)=0,"Oui","")</f>
        <v/>
      </c>
      <c r="E82" s="328" t="s">
        <v>537</v>
      </c>
      <c r="F82" s="304" t="s">
        <v>538</v>
      </c>
      <c r="G82" s="329" t="str">
        <f>IF(COUNTIFS('Tble CarteCompétences=&gt;CléA'!R:R,"0",'Tble CarteCompétences=&gt;CléA'!E:E,E82)=0,"Oui","")</f>
        <v/>
      </c>
      <c r="H82" s="308" t="s">
        <v>639</v>
      </c>
      <c r="I82" s="308" t="s">
        <v>645</v>
      </c>
      <c r="J82" s="307" t="e">
        <f>VLOOKUP(E82,#REF!,3,FALSE)</f>
        <v>#REF!</v>
      </c>
      <c r="K82" s="307"/>
    </row>
    <row r="83" spans="1:11" ht="30.6" customHeight="1" x14ac:dyDescent="0.2">
      <c r="A83" s="835"/>
      <c r="B83" s="745"/>
      <c r="C83" s="831"/>
      <c r="D83" s="747"/>
      <c r="E83" s="336" t="s">
        <v>539</v>
      </c>
      <c r="F83" s="319" t="s">
        <v>646</v>
      </c>
      <c r="G83" s="329" t="str">
        <f>IF(COUNTIFS('Tble CarteCompétences=&gt;CléA'!R:R,"0",'Tble CarteCompétences=&gt;CléA'!E:E,E83)=0,"Oui","")</f>
        <v/>
      </c>
      <c r="H83" s="308" t="s">
        <v>639</v>
      </c>
      <c r="I83" s="308" t="s">
        <v>645</v>
      </c>
      <c r="J83" s="307" t="e">
        <f>VLOOKUP(E83,#REF!,3,FALSE)</f>
        <v>#REF!</v>
      </c>
      <c r="K83" s="307"/>
    </row>
    <row r="84" spans="1:11" ht="29.45" customHeight="1" x14ac:dyDescent="0.2">
      <c r="A84" s="835"/>
      <c r="B84" s="745"/>
      <c r="C84" s="832"/>
      <c r="D84" s="748"/>
      <c r="E84" s="328" t="s">
        <v>648</v>
      </c>
      <c r="F84" s="304" t="s">
        <v>763</v>
      </c>
      <c r="G84" s="329" t="str">
        <f>IF(COUNTIFS('Tble CarteCompétences=&gt;CléA'!R:R,"0",'Tble CarteCompétences=&gt;CléA'!E:E,E84)=0,"Oui","")</f>
        <v/>
      </c>
      <c r="H84" s="308" t="s">
        <v>639</v>
      </c>
      <c r="I84" s="308" t="s">
        <v>645</v>
      </c>
      <c r="J84" s="307" t="e">
        <f>VLOOKUP(E84,#REF!,3,FALSE)</f>
        <v>#REF!</v>
      </c>
      <c r="K84" s="307"/>
    </row>
    <row r="85" spans="1:11" ht="34.15" customHeight="1" x14ac:dyDescent="0.2">
      <c r="A85" s="835"/>
      <c r="B85" s="745"/>
      <c r="C85" s="830" t="s">
        <v>649</v>
      </c>
      <c r="D85" s="746" t="str">
        <f>IF(COUNTIFS('Tble CarteCompétences=&gt;CléA'!R:R,"0",'Tble CarteCompétences=&gt;CléA'!I:I,C85)=0,"Oui","")</f>
        <v/>
      </c>
      <c r="E85" s="336" t="s">
        <v>650</v>
      </c>
      <c r="F85" s="319" t="s">
        <v>696</v>
      </c>
      <c r="G85" s="329" t="str">
        <f>IF(COUNTIFS('Tble CarteCompétences=&gt;CléA'!R:R,"0",'Tble CarteCompétences=&gt;CléA'!E:E,E85)=0,"Oui","")</f>
        <v/>
      </c>
      <c r="H85" s="306" t="s">
        <v>639</v>
      </c>
      <c r="I85" s="306" t="s">
        <v>649</v>
      </c>
      <c r="J85" s="307" t="e">
        <f>VLOOKUP(E85,#REF!,3,FALSE)</f>
        <v>#REF!</v>
      </c>
      <c r="K85" s="307"/>
    </row>
    <row r="86" spans="1:11" ht="33" customHeight="1" x14ac:dyDescent="0.2">
      <c r="A86" s="835"/>
      <c r="B86" s="745"/>
      <c r="C86" s="831"/>
      <c r="D86" s="747"/>
      <c r="E86" s="336" t="s">
        <v>651</v>
      </c>
      <c r="F86" s="319" t="s">
        <v>764</v>
      </c>
      <c r="G86" s="329" t="str">
        <f>IF(COUNTIFS('Tble CarteCompétences=&gt;CléA'!R:R,"0",'Tble CarteCompétences=&gt;CléA'!E:E,E86)=0,"Oui","")</f>
        <v/>
      </c>
      <c r="H86" s="306" t="s">
        <v>639</v>
      </c>
      <c r="I86" s="306" t="s">
        <v>649</v>
      </c>
      <c r="J86" s="307" t="e">
        <f>VLOOKUP(E86,#REF!,3,FALSE)</f>
        <v>#REF!</v>
      </c>
      <c r="K86" s="307"/>
    </row>
    <row r="87" spans="1:11" ht="38.450000000000003" customHeight="1" x14ac:dyDescent="0.2">
      <c r="A87" s="835"/>
      <c r="B87" s="745"/>
      <c r="C87" s="831"/>
      <c r="D87" s="748"/>
      <c r="E87" s="336" t="s">
        <v>652</v>
      </c>
      <c r="F87" s="319" t="s">
        <v>547</v>
      </c>
      <c r="G87" s="329" t="str">
        <f>IF(COUNTIFS('Tble CarteCompétences=&gt;CléA'!R:R,"0",'Tble CarteCompétences=&gt;CléA'!E:E,E87)=0,"Oui","")</f>
        <v/>
      </c>
      <c r="H87" s="306" t="s">
        <v>639</v>
      </c>
      <c r="I87" s="306" t="s">
        <v>649</v>
      </c>
      <c r="J87" s="307" t="e">
        <f>VLOOKUP(E87,#REF!,3,FALSE)</f>
        <v>#REF!</v>
      </c>
      <c r="K87" s="307"/>
    </row>
    <row r="88" spans="1:11" ht="33.6" customHeight="1" x14ac:dyDescent="0.2">
      <c r="A88" s="753" t="s">
        <v>653</v>
      </c>
      <c r="B88" s="744" t="str">
        <f>IF(COUNTIFS('Tble CarteCompétences=&gt;CléA'!R:R,"0",'Tble CarteCompétences=&gt;CléA'!A:A,A88)=0,"Oui","")</f>
        <v/>
      </c>
      <c r="C88" s="833" t="s">
        <v>697</v>
      </c>
      <c r="D88" s="746" t="str">
        <f>IF(COUNTIFS('Tble CarteCompétences=&gt;CléA'!R:R,"0",'Tble CarteCompétences=&gt;CléA'!I:I,C88)=0,"Oui","")</f>
        <v/>
      </c>
      <c r="E88" s="336" t="s">
        <v>509</v>
      </c>
      <c r="F88" s="319" t="s">
        <v>698</v>
      </c>
      <c r="G88" s="329" t="str">
        <f>IF(COUNTIFS('Tble CarteCompétences=&gt;CléA'!R:R,"0",'Tble CarteCompétences=&gt;CléA'!E:E,E88)=0,"Oui","")</f>
        <v/>
      </c>
      <c r="H88" s="308" t="s">
        <v>653</v>
      </c>
      <c r="I88" s="308" t="s">
        <v>697</v>
      </c>
      <c r="J88" s="307" t="e">
        <f>VLOOKUP(E88,#REF!,3,FALSE)</f>
        <v>#REF!</v>
      </c>
      <c r="K88" s="307"/>
    </row>
    <row r="89" spans="1:11" ht="32.450000000000003" customHeight="1" x14ac:dyDescent="0.2">
      <c r="A89" s="754"/>
      <c r="B89" s="745"/>
      <c r="C89" s="834"/>
      <c r="D89" s="747"/>
      <c r="E89" s="336" t="s">
        <v>513</v>
      </c>
      <c r="F89" s="319" t="s">
        <v>765</v>
      </c>
      <c r="G89" s="329" t="str">
        <f>IF(COUNTIFS('Tble CarteCompétences=&gt;CléA'!R:R,"0",'Tble CarteCompétences=&gt;CléA'!E:E,E89)=0,"Oui","")</f>
        <v/>
      </c>
      <c r="H89" s="308" t="s">
        <v>653</v>
      </c>
      <c r="I89" s="308" t="s">
        <v>697</v>
      </c>
      <c r="J89" s="307" t="e">
        <f>VLOOKUP(E89,#REF!,3,FALSE)</f>
        <v>#REF!</v>
      </c>
      <c r="K89" s="307"/>
    </row>
    <row r="90" spans="1:11" ht="38.25" x14ac:dyDescent="0.2">
      <c r="A90" s="754"/>
      <c r="B90" s="745"/>
      <c r="C90" s="834"/>
      <c r="D90" s="748"/>
      <c r="E90" s="336" t="s">
        <v>510</v>
      </c>
      <c r="F90" s="319" t="s">
        <v>699</v>
      </c>
      <c r="G90" s="329" t="str">
        <f>IF(COUNTIFS('Tble CarteCompétences=&gt;CléA'!R:R,"0",'Tble CarteCompétences=&gt;CléA'!E:E,E90)=0,"Oui","")</f>
        <v/>
      </c>
      <c r="H90" s="308" t="s">
        <v>653</v>
      </c>
      <c r="I90" s="308" t="s">
        <v>697</v>
      </c>
      <c r="J90" s="307" t="e">
        <f>VLOOKUP(E90,#REF!,3,FALSE)</f>
        <v>#REF!</v>
      </c>
      <c r="K90" s="307"/>
    </row>
    <row r="91" spans="1:11" ht="58.15" customHeight="1" x14ac:dyDescent="0.2">
      <c r="A91" s="754"/>
      <c r="B91" s="745"/>
      <c r="C91" s="830" t="s">
        <v>654</v>
      </c>
      <c r="D91" s="746" t="str">
        <f>IF(COUNTIFS('Tble CarteCompétences=&gt;CléA'!R:R,"0",'Tble CarteCompétences=&gt;CléA'!I:I,C91)=0,"Oui","")</f>
        <v/>
      </c>
      <c r="E91" s="336" t="s">
        <v>655</v>
      </c>
      <c r="F91" s="319" t="s">
        <v>700</v>
      </c>
      <c r="G91" s="329" t="str">
        <f>IF(COUNTIFS('Tble CarteCompétences=&gt;CléA'!R:R,"0",'Tble CarteCompétences=&gt;CléA'!E:E,E91)=0,"Oui","")</f>
        <v/>
      </c>
      <c r="H91" s="309" t="s">
        <v>653</v>
      </c>
      <c r="I91" s="309" t="s">
        <v>654</v>
      </c>
      <c r="J91" s="307" t="e">
        <f>VLOOKUP(E91,#REF!,3,FALSE)</f>
        <v>#REF!</v>
      </c>
      <c r="K91" s="307"/>
    </row>
    <row r="92" spans="1:11" ht="30" customHeight="1" x14ac:dyDescent="0.2">
      <c r="A92" s="754"/>
      <c r="B92" s="745"/>
      <c r="C92" s="832"/>
      <c r="D92" s="748"/>
      <c r="E92" s="328" t="s">
        <v>766</v>
      </c>
      <c r="F92" s="304" t="s">
        <v>767</v>
      </c>
      <c r="G92" s="329" t="str">
        <f>IF(COUNTIFS('Tble CarteCompétences=&gt;CléA'!R:R,"0",'Tble CarteCompétences=&gt;CléA'!E:E,E92)=0,"Oui","")</f>
        <v/>
      </c>
      <c r="H92" s="309" t="s">
        <v>653</v>
      </c>
      <c r="I92" s="309" t="s">
        <v>654</v>
      </c>
      <c r="J92" s="307" t="e">
        <f>VLOOKUP(E92,#REF!,3,FALSE)</f>
        <v>#REF!</v>
      </c>
      <c r="K92" s="307"/>
    </row>
    <row r="93" spans="1:11" ht="34.15" customHeight="1" x14ac:dyDescent="0.2">
      <c r="A93" s="754"/>
      <c r="B93" s="745"/>
      <c r="C93" s="830" t="s">
        <v>656</v>
      </c>
      <c r="D93" s="746" t="str">
        <f>IF(COUNTIFS('Tble CarteCompétences=&gt;CléA'!R:R,"0",'Tble CarteCompétences=&gt;CléA'!I:I,C93)=0,"Oui","")</f>
        <v/>
      </c>
      <c r="E93" s="336" t="s">
        <v>768</v>
      </c>
      <c r="F93" s="319" t="s">
        <v>703</v>
      </c>
      <c r="G93" s="329" t="str">
        <f>IF(COUNTIFS('Tble CarteCompétences=&gt;CléA'!R:R,"0",'Tble CarteCompétences=&gt;CléA'!E:E,E93)=0,"Oui","")</f>
        <v/>
      </c>
      <c r="H93" s="304" t="s">
        <v>653</v>
      </c>
      <c r="I93" s="313" t="s">
        <v>656</v>
      </c>
      <c r="J93" s="307" t="e">
        <f>VLOOKUP(E93,#REF!,3,FALSE)</f>
        <v>#REF!</v>
      </c>
      <c r="K93" s="307"/>
    </row>
    <row r="94" spans="1:11" ht="45" customHeight="1" x14ac:dyDescent="0.2">
      <c r="A94" s="754"/>
      <c r="B94" s="745"/>
      <c r="C94" s="831"/>
      <c r="D94" s="747"/>
      <c r="E94" s="336" t="s">
        <v>657</v>
      </c>
      <c r="F94" s="319" t="s">
        <v>769</v>
      </c>
      <c r="G94" s="329" t="str">
        <f>IF(COUNTIFS('Tble CarteCompétences=&gt;CléA'!R:R,"0",'Tble CarteCompétences=&gt;CléA'!E:E,E94)=0,"Oui","")</f>
        <v/>
      </c>
      <c r="H94" s="304"/>
      <c r="I94" s="304" t="s">
        <v>656</v>
      </c>
      <c r="J94" s="307" t="e">
        <f>VLOOKUP(E94,#REF!,3,FALSE)</f>
        <v>#REF!</v>
      </c>
      <c r="K94" s="307"/>
    </row>
    <row r="95" spans="1:11" ht="28.15" customHeight="1" x14ac:dyDescent="0.2">
      <c r="A95" s="754"/>
      <c r="B95" s="745"/>
      <c r="C95" s="831"/>
      <c r="D95" s="748"/>
      <c r="E95" s="336" t="s">
        <v>514</v>
      </c>
      <c r="F95" s="337" t="s">
        <v>706</v>
      </c>
      <c r="G95" s="329" t="str">
        <f>IF(COUNTIFS('Tble CarteCompétences=&gt;CléA'!R:R,"0",'Tble CarteCompétences=&gt;CléA'!E:E,E95)=0,"Oui","")</f>
        <v/>
      </c>
      <c r="H95" s="304" t="s">
        <v>653</v>
      </c>
      <c r="I95" s="304" t="s">
        <v>656</v>
      </c>
      <c r="J95" s="307" t="e">
        <f>VLOOKUP(E95,#REF!,3,FALSE)</f>
        <v>#REF!</v>
      </c>
      <c r="K95" s="307"/>
    </row>
    <row r="96" spans="1:11" ht="31.9" customHeight="1" x14ac:dyDescent="0.2">
      <c r="A96" s="753" t="s">
        <v>658</v>
      </c>
      <c r="B96" s="744" t="str">
        <f>IF(COUNTIFS('Tble CarteCompétences=&gt;CléA'!R:R,"0",'Tble CarteCompétences=&gt;CléA'!A:A,A96)=0,"Oui","")</f>
        <v/>
      </c>
      <c r="C96" s="833" t="s">
        <v>659</v>
      </c>
      <c r="D96" s="746" t="str">
        <f>IF(COUNTIFS('Tble CarteCompétences=&gt;CléA'!R:R,"0",'Tble CarteCompétences=&gt;CléA'!I:I,C96)=0,"Oui","")</f>
        <v/>
      </c>
      <c r="E96" s="336" t="s">
        <v>770</v>
      </c>
      <c r="F96" s="337" t="s">
        <v>707</v>
      </c>
      <c r="G96" s="329" t="str">
        <f>IF(COUNTIFS('Tble CarteCompétences=&gt;CléA'!R:R,"0",'Tble CarteCompétences=&gt;CléA'!E:E,E96)=0,"Oui","")</f>
        <v/>
      </c>
      <c r="H96" s="306" t="s">
        <v>658</v>
      </c>
      <c r="I96" s="306" t="s">
        <v>659</v>
      </c>
      <c r="J96" s="307" t="e">
        <f>VLOOKUP(E96,#REF!,3,FALSE)</f>
        <v>#REF!</v>
      </c>
      <c r="K96" s="307"/>
    </row>
    <row r="97" spans="1:11" ht="28.9" customHeight="1" x14ac:dyDescent="0.2">
      <c r="A97" s="754"/>
      <c r="B97" s="745"/>
      <c r="C97" s="834"/>
      <c r="D97" s="747"/>
      <c r="E97" s="336" t="s">
        <v>492</v>
      </c>
      <c r="F97" s="319" t="s">
        <v>771</v>
      </c>
      <c r="G97" s="329" t="str">
        <f>IF(COUNTIFS('Tble CarteCompétences=&gt;CléA'!R:R,"0",'Tble CarteCompétences=&gt;CléA'!E:E,E97)=0,"Oui","")</f>
        <v/>
      </c>
      <c r="H97" s="306" t="s">
        <v>658</v>
      </c>
      <c r="I97" s="306" t="s">
        <v>659</v>
      </c>
      <c r="J97" s="307" t="e">
        <f>VLOOKUP(E97,#REF!,3,FALSE)</f>
        <v>#REF!</v>
      </c>
      <c r="K97" s="307"/>
    </row>
    <row r="98" spans="1:11" ht="24" customHeight="1" x14ac:dyDescent="0.2">
      <c r="A98" s="754"/>
      <c r="B98" s="745"/>
      <c r="C98" s="834"/>
      <c r="D98" s="747"/>
      <c r="E98" s="336" t="s">
        <v>490</v>
      </c>
      <c r="F98" s="319" t="s">
        <v>709</v>
      </c>
      <c r="G98" s="329" t="str">
        <f>IF(COUNTIFS('Tble CarteCompétences=&gt;CléA'!R:R,"0",'Tble CarteCompétences=&gt;CléA'!E:E,E98)=0,"Oui","")</f>
        <v/>
      </c>
      <c r="H98" s="306" t="s">
        <v>658</v>
      </c>
      <c r="I98" s="306" t="s">
        <v>659</v>
      </c>
      <c r="J98" s="307" t="e">
        <f>VLOOKUP(E98,#REF!,3,FALSE)</f>
        <v>#REF!</v>
      </c>
      <c r="K98" s="307"/>
    </row>
    <row r="99" spans="1:11" ht="40.9" customHeight="1" x14ac:dyDescent="0.2">
      <c r="A99" s="754"/>
      <c r="B99" s="745"/>
      <c r="C99" s="834"/>
      <c r="D99" s="747"/>
      <c r="E99" s="336" t="s">
        <v>711</v>
      </c>
      <c r="F99" s="319" t="s">
        <v>772</v>
      </c>
      <c r="G99" s="329" t="str">
        <f>IF(COUNTIFS('Tble CarteCompétences=&gt;CléA'!R:R,"0",'Tble CarteCompétences=&gt;CléA'!E:E,E99)=0,"Oui","")</f>
        <v/>
      </c>
      <c r="H99" s="306" t="s">
        <v>658</v>
      </c>
      <c r="I99" s="306" t="s">
        <v>659</v>
      </c>
      <c r="J99" s="307" t="e">
        <f>VLOOKUP(E99,#REF!,3,FALSE)</f>
        <v>#REF!</v>
      </c>
      <c r="K99" s="307"/>
    </row>
    <row r="100" spans="1:11" ht="23.45" customHeight="1" x14ac:dyDescent="0.2">
      <c r="A100" s="754"/>
      <c r="B100" s="745"/>
      <c r="C100" s="834"/>
      <c r="D100" s="748"/>
      <c r="E100" s="336" t="s">
        <v>660</v>
      </c>
      <c r="F100" s="319" t="s">
        <v>712</v>
      </c>
      <c r="G100" s="329" t="str">
        <f>IF(COUNTIFS('Tble CarteCompétences=&gt;CléA'!R:R,"0",'Tble CarteCompétences=&gt;CléA'!E:E,E100)=0,"Oui","")</f>
        <v/>
      </c>
      <c r="H100" s="306" t="s">
        <v>658</v>
      </c>
      <c r="I100" s="306" t="s">
        <v>659</v>
      </c>
      <c r="J100" s="307" t="e">
        <f>VLOOKUP(E100,#REF!,3,FALSE)</f>
        <v>#REF!</v>
      </c>
      <c r="K100" s="307"/>
    </row>
    <row r="101" spans="1:11" ht="43.9" customHeight="1" x14ac:dyDescent="0.2">
      <c r="A101" s="754"/>
      <c r="B101" s="745"/>
      <c r="C101" s="830" t="s">
        <v>661</v>
      </c>
      <c r="D101" s="746" t="str">
        <f>IF(COUNTIFS('Tble CarteCompétences=&gt;CléA'!R:R,"0",'Tble CarteCompétences=&gt;CléA'!I:I,C101)=0,"Oui","")</f>
        <v/>
      </c>
      <c r="E101" s="336" t="s">
        <v>662</v>
      </c>
      <c r="F101" s="319" t="s">
        <v>773</v>
      </c>
      <c r="G101" s="329" t="str">
        <f>IF(COUNTIFS('Tble CarteCompétences=&gt;CléA'!R:R,"0",'Tble CarteCompétences=&gt;CléA'!E:E,E101)=0,"Oui","")</f>
        <v/>
      </c>
      <c r="H101" s="308" t="s">
        <v>658</v>
      </c>
      <c r="I101" s="308" t="s">
        <v>661</v>
      </c>
      <c r="J101" s="307" t="e">
        <f>VLOOKUP(E101,#REF!,3,FALSE)</f>
        <v>#REF!</v>
      </c>
      <c r="K101" s="307"/>
    </row>
    <row r="102" spans="1:11" ht="44.45" customHeight="1" x14ac:dyDescent="0.2">
      <c r="A102" s="754"/>
      <c r="B102" s="745"/>
      <c r="C102" s="832"/>
      <c r="D102" s="748"/>
      <c r="E102" s="328" t="s">
        <v>515</v>
      </c>
      <c r="F102" s="304" t="s">
        <v>713</v>
      </c>
      <c r="G102" s="329" t="str">
        <f>IF(COUNTIFS('Tble CarteCompétences=&gt;CléA'!R:R,"0",'Tble CarteCompétences=&gt;CléA'!E:E,E102)=0,"Oui","")</f>
        <v/>
      </c>
      <c r="H102" s="308" t="s">
        <v>658</v>
      </c>
      <c r="I102" s="308" t="s">
        <v>661</v>
      </c>
      <c r="J102" s="307" t="e">
        <f>VLOOKUP(E102,#REF!,3,FALSE)</f>
        <v>#REF!</v>
      </c>
      <c r="K102" s="307"/>
    </row>
    <row r="103" spans="1:11" ht="31.9" customHeight="1" x14ac:dyDescent="0.2">
      <c r="A103" s="754"/>
      <c r="B103" s="745"/>
      <c r="C103" s="830" t="s">
        <v>663</v>
      </c>
      <c r="D103" s="746" t="str">
        <f>IF(COUNTIFS('Tble CarteCompétences=&gt;CléA'!R:R,"0",'Tble CarteCompétences=&gt;CléA'!I:I,C103)=0,"Oui","")</f>
        <v/>
      </c>
      <c r="E103" s="336" t="s">
        <v>491</v>
      </c>
      <c r="F103" s="319" t="s">
        <v>714</v>
      </c>
      <c r="G103" s="329" t="str">
        <f>IF(COUNTIFS('Tble CarteCompétences=&gt;CléA'!R:R,"0",'Tble CarteCompétences=&gt;CléA'!E:E,E103)=0,"Oui","")</f>
        <v/>
      </c>
      <c r="H103" s="310" t="s">
        <v>658</v>
      </c>
      <c r="I103" s="314" t="s">
        <v>663</v>
      </c>
      <c r="J103" s="307" t="e">
        <f>VLOOKUP(E103,#REF!,3,FALSE)</f>
        <v>#REF!</v>
      </c>
      <c r="K103" s="307"/>
    </row>
    <row r="104" spans="1:11" ht="28.15" customHeight="1" x14ac:dyDescent="0.2">
      <c r="A104" s="754"/>
      <c r="B104" s="745"/>
      <c r="C104" s="831"/>
      <c r="D104" s="747"/>
      <c r="E104" s="336" t="s">
        <v>774</v>
      </c>
      <c r="F104" s="319" t="s">
        <v>715</v>
      </c>
      <c r="G104" s="329" t="str">
        <f>IF(COUNTIFS('Tble CarteCompétences=&gt;CléA'!R:R,"0",'Tble CarteCompétences=&gt;CléA'!E:E,E104)=0,"Oui","")</f>
        <v/>
      </c>
      <c r="H104" s="310" t="s">
        <v>658</v>
      </c>
      <c r="I104" s="314" t="s">
        <v>663</v>
      </c>
      <c r="J104" s="307" t="e">
        <f>VLOOKUP(E104,#REF!,3,FALSE)</f>
        <v>#REF!</v>
      </c>
      <c r="K104" s="307"/>
    </row>
    <row r="105" spans="1:11" ht="46.15" customHeight="1" x14ac:dyDescent="0.2">
      <c r="A105" s="754"/>
      <c r="B105" s="745"/>
      <c r="C105" s="831"/>
      <c r="D105" s="747"/>
      <c r="E105" s="328" t="s">
        <v>664</v>
      </c>
      <c r="F105" s="304" t="s">
        <v>717</v>
      </c>
      <c r="G105" s="329" t="str">
        <f>IF(COUNTIFS('Tble CarteCompétences=&gt;CléA'!R:R,"0",'Tble CarteCompétences=&gt;CléA'!E:E,E105)=0,"Oui","")</f>
        <v/>
      </c>
      <c r="H105" s="310" t="s">
        <v>658</v>
      </c>
      <c r="I105" s="314" t="s">
        <v>663</v>
      </c>
      <c r="J105" s="307" t="e">
        <f>VLOOKUP(E105,#REF!,3,FALSE)</f>
        <v>#REF!</v>
      </c>
      <c r="K105" s="307"/>
    </row>
    <row r="106" spans="1:11" ht="42" customHeight="1" x14ac:dyDescent="0.2">
      <c r="A106" s="754"/>
      <c r="B106" s="745"/>
      <c r="C106" s="831"/>
      <c r="D106" s="748"/>
      <c r="E106" s="336" t="s">
        <v>775</v>
      </c>
      <c r="F106" s="319" t="s">
        <v>776</v>
      </c>
      <c r="G106" s="329" t="str">
        <f>IF(COUNTIFS('Tble CarteCompétences=&gt;CléA'!R:R,"0",'Tble CarteCompétences=&gt;CléA'!E:E,E106)=0,"Oui","")</f>
        <v/>
      </c>
      <c r="H106" s="310" t="s">
        <v>658</v>
      </c>
      <c r="I106" s="314" t="s">
        <v>663</v>
      </c>
      <c r="J106" s="307" t="e">
        <f>VLOOKUP(E106,#REF!,3,FALSE)</f>
        <v>#REF!</v>
      </c>
      <c r="K106" s="307"/>
    </row>
    <row r="107" spans="1:11" ht="39" customHeight="1" x14ac:dyDescent="0.2">
      <c r="A107" s="753" t="s">
        <v>665</v>
      </c>
      <c r="B107" s="741" t="str">
        <f>IF(COUNTIFS('Tble CarteCompétences=&gt;CléA'!R:R,"0",'Tble CarteCompétences=&gt;CléA'!A:A,A107)=0,"Oui","")</f>
        <v/>
      </c>
      <c r="C107" s="830" t="s">
        <v>666</v>
      </c>
      <c r="D107" s="746" t="str">
        <f>IF(COUNTIFS('Tble CarteCompétences=&gt;CléA'!R:R,"0",'Tble CarteCompétences=&gt;CléA'!I:I,C107)=0,"Oui","")</f>
        <v/>
      </c>
      <c r="E107" s="336" t="s">
        <v>667</v>
      </c>
      <c r="F107" s="319" t="s">
        <v>777</v>
      </c>
      <c r="G107" s="329" t="str">
        <f>IF(COUNTIFS('Tble CarteCompétences=&gt;CléA'!R:R,"0",'Tble CarteCompétences=&gt;CléA'!E:E,E107)=0,"Oui","")</f>
        <v/>
      </c>
      <c r="H107" s="308" t="s">
        <v>665</v>
      </c>
      <c r="I107" s="308" t="s">
        <v>666</v>
      </c>
      <c r="J107" s="307" t="e">
        <f>VLOOKUP(E107,#REF!,3,FALSE)</f>
        <v>#REF!</v>
      </c>
      <c r="K107" s="307"/>
    </row>
    <row r="108" spans="1:11" ht="47.45" customHeight="1" x14ac:dyDescent="0.2">
      <c r="A108" s="754"/>
      <c r="B108" s="742"/>
      <c r="C108" s="831"/>
      <c r="D108" s="747"/>
      <c r="E108" s="336" t="s">
        <v>720</v>
      </c>
      <c r="F108" s="319" t="s">
        <v>721</v>
      </c>
      <c r="G108" s="329" t="str">
        <f>IF(COUNTIFS('Tble CarteCompétences=&gt;CléA'!R:R,"0",'Tble CarteCompétences=&gt;CléA'!E:E,E108)=0,"Oui","")</f>
        <v/>
      </c>
      <c r="H108" s="308" t="s">
        <v>665</v>
      </c>
      <c r="I108" s="308" t="s">
        <v>666</v>
      </c>
      <c r="J108" s="307" t="e">
        <f>VLOOKUP(E108,#REF!,3,FALSE)</f>
        <v>#REF!</v>
      </c>
      <c r="K108" s="307"/>
    </row>
    <row r="109" spans="1:11" ht="21.6" customHeight="1" x14ac:dyDescent="0.2">
      <c r="A109" s="754"/>
      <c r="B109" s="742"/>
      <c r="C109" s="831"/>
      <c r="D109" s="748"/>
      <c r="E109" s="336" t="s">
        <v>500</v>
      </c>
      <c r="F109" s="319" t="s">
        <v>778</v>
      </c>
      <c r="G109" s="329" t="str">
        <f>IF(COUNTIFS('Tble CarteCompétences=&gt;CléA'!R:R,"0",'Tble CarteCompétences=&gt;CléA'!E:E,E109)=0,"Oui","")</f>
        <v/>
      </c>
      <c r="H109" s="308" t="s">
        <v>665</v>
      </c>
      <c r="I109" s="308" t="s">
        <v>666</v>
      </c>
      <c r="J109" s="307" t="e">
        <f>VLOOKUP(E109,#REF!,3,FALSE)</f>
        <v>#REF!</v>
      </c>
      <c r="K109" s="307"/>
    </row>
    <row r="110" spans="1:11" ht="18" customHeight="1" x14ac:dyDescent="0.2">
      <c r="A110" s="754"/>
      <c r="B110" s="742"/>
      <c r="C110" s="830" t="s">
        <v>668</v>
      </c>
      <c r="D110" s="746" t="str">
        <f>IF(COUNTIFS('Tble CarteCompétences=&gt;CléA'!R:R,"0",'Tble CarteCompétences=&gt;CléA'!I:I,C110)=0,"Oui","")</f>
        <v/>
      </c>
      <c r="E110" s="336" t="s">
        <v>511</v>
      </c>
      <c r="F110" s="319" t="s">
        <v>722</v>
      </c>
      <c r="G110" s="329" t="str">
        <f>IF(COUNTIFS('Tble CarteCompétences=&gt;CléA'!R:R,"0",'Tble CarteCompétences=&gt;CléA'!E:E,E110)=0,"Oui","")</f>
        <v/>
      </c>
      <c r="H110" s="306" t="s">
        <v>665</v>
      </c>
      <c r="I110" s="306" t="s">
        <v>668</v>
      </c>
      <c r="J110" s="307" t="e">
        <f>VLOOKUP(E110,#REF!,3,FALSE)</f>
        <v>#REF!</v>
      </c>
      <c r="K110" s="307"/>
    </row>
    <row r="111" spans="1:11" ht="43.15" customHeight="1" x14ac:dyDescent="0.2">
      <c r="A111" s="754"/>
      <c r="B111" s="742"/>
      <c r="C111" s="831"/>
      <c r="D111" s="747"/>
      <c r="E111" s="336" t="s">
        <v>512</v>
      </c>
      <c r="F111" s="319" t="s">
        <v>723</v>
      </c>
      <c r="G111" s="329" t="str">
        <f>IF(COUNTIFS('Tble CarteCompétences=&gt;CléA'!R:R,"0",'Tble CarteCompétences=&gt;CléA'!E:E,E111)=0,"Oui","")</f>
        <v/>
      </c>
      <c r="H111" s="306" t="s">
        <v>665</v>
      </c>
      <c r="I111" s="306" t="s">
        <v>668</v>
      </c>
      <c r="J111" s="307" t="e">
        <f>VLOOKUP(E111,#REF!,3,FALSE)</f>
        <v>#REF!</v>
      </c>
      <c r="K111" s="307"/>
    </row>
    <row r="112" spans="1:11" ht="33" customHeight="1" x14ac:dyDescent="0.2">
      <c r="A112" s="754"/>
      <c r="B112" s="742"/>
      <c r="C112" s="831"/>
      <c r="D112" s="747"/>
      <c r="E112" s="328" t="s">
        <v>506</v>
      </c>
      <c r="F112" s="304" t="s">
        <v>724</v>
      </c>
      <c r="G112" s="329" t="str">
        <f>IF(COUNTIFS('Tble CarteCompétences=&gt;CléA'!R:R,"0",'Tble CarteCompétences=&gt;CléA'!E:E,E112)=0,"Oui","")</f>
        <v/>
      </c>
      <c r="H112" s="306" t="s">
        <v>665</v>
      </c>
      <c r="I112" s="306" t="s">
        <v>668</v>
      </c>
      <c r="J112" s="307" t="e">
        <f>VLOOKUP(E112,#REF!,3,FALSE)</f>
        <v>#REF!</v>
      </c>
      <c r="K112" s="307"/>
    </row>
    <row r="113" spans="1:11" ht="31.15" customHeight="1" x14ac:dyDescent="0.2">
      <c r="A113" s="754"/>
      <c r="B113" s="742"/>
      <c r="C113" s="831"/>
      <c r="D113" s="747"/>
      <c r="E113" s="328" t="s">
        <v>669</v>
      </c>
      <c r="F113" s="304" t="s">
        <v>726</v>
      </c>
      <c r="G113" s="329" t="str">
        <f>IF(COUNTIFS('Tble CarteCompétences=&gt;CléA'!R:R,"0",'Tble CarteCompétences=&gt;CléA'!E:E,E113)=0,"Oui","")</f>
        <v/>
      </c>
      <c r="H113" s="306" t="s">
        <v>665</v>
      </c>
      <c r="I113" s="306" t="s">
        <v>668</v>
      </c>
      <c r="J113" s="307" t="e">
        <f>VLOOKUP(E113,#REF!,3,FALSE)</f>
        <v>#REF!</v>
      </c>
      <c r="K113" s="307"/>
    </row>
    <row r="114" spans="1:11" ht="33.6" customHeight="1" x14ac:dyDescent="0.2">
      <c r="A114" s="754"/>
      <c r="B114" s="742"/>
      <c r="C114" s="831"/>
      <c r="D114" s="747"/>
      <c r="E114" s="336" t="s">
        <v>501</v>
      </c>
      <c r="F114" s="319" t="s">
        <v>779</v>
      </c>
      <c r="G114" s="329" t="str">
        <f>IF(COUNTIFS('Tble CarteCompétences=&gt;CléA'!R:R,"0",'Tble CarteCompétences=&gt;CléA'!E:E,E114)=0,"Oui","")</f>
        <v/>
      </c>
      <c r="H114" s="306" t="s">
        <v>665</v>
      </c>
      <c r="I114" s="306" t="s">
        <v>668</v>
      </c>
      <c r="J114" s="307" t="e">
        <f>VLOOKUP(E114,#REF!,3,FALSE)</f>
        <v>#REF!</v>
      </c>
      <c r="K114" s="307"/>
    </row>
    <row r="115" spans="1:11" ht="44.45" customHeight="1" x14ac:dyDescent="0.2">
      <c r="A115" s="754"/>
      <c r="B115" s="742"/>
      <c r="C115" s="832"/>
      <c r="D115" s="748"/>
      <c r="E115" s="328" t="s">
        <v>502</v>
      </c>
      <c r="F115" s="304" t="s">
        <v>780</v>
      </c>
      <c r="G115" s="329" t="str">
        <f>IF(COUNTIFS('Tble CarteCompétences=&gt;CléA'!R:R,"0",'Tble CarteCompétences=&gt;CléA'!E:E,E115)=0,"Oui","")</f>
        <v/>
      </c>
      <c r="H115" s="306" t="s">
        <v>665</v>
      </c>
      <c r="I115" s="306" t="s">
        <v>668</v>
      </c>
      <c r="J115" s="307" t="e">
        <f>VLOOKUP(E115,#REF!,3,FALSE)</f>
        <v>#REF!</v>
      </c>
      <c r="K115" s="307"/>
    </row>
    <row r="116" spans="1:11" ht="39" customHeight="1" x14ac:dyDescent="0.2">
      <c r="A116" s="754"/>
      <c r="B116" s="742"/>
      <c r="C116" s="830" t="s">
        <v>670</v>
      </c>
      <c r="D116" s="746" t="str">
        <f>IF(COUNTIFS('Tble CarteCompétences=&gt;CléA'!R:R,"0",'Tble CarteCompétences=&gt;CléA'!I:I,C116)=0,"Oui","")</f>
        <v/>
      </c>
      <c r="E116" s="328" t="s">
        <v>727</v>
      </c>
      <c r="F116" s="304" t="s">
        <v>728</v>
      </c>
      <c r="G116" s="329" t="str">
        <f>IF(COUNTIFS('Tble CarteCompétences=&gt;CléA'!R:R,"0",'Tble CarteCompétences=&gt;CléA'!E:E,E116)=0,"Oui","")</f>
        <v/>
      </c>
      <c r="H116" s="311" t="s">
        <v>665</v>
      </c>
      <c r="I116" s="311" t="s">
        <v>670</v>
      </c>
      <c r="J116" s="307" t="e">
        <f>VLOOKUP(E116,#REF!,3,FALSE)</f>
        <v>#REF!</v>
      </c>
      <c r="K116" s="307"/>
    </row>
    <row r="117" spans="1:11" ht="42.6" customHeight="1" x14ac:dyDescent="0.2">
      <c r="A117" s="754"/>
      <c r="B117" s="742"/>
      <c r="C117" s="831"/>
      <c r="D117" s="747"/>
      <c r="E117" s="328" t="s">
        <v>503</v>
      </c>
      <c r="F117" s="304" t="s">
        <v>729</v>
      </c>
      <c r="G117" s="329" t="str">
        <f>IF(COUNTIFS('Tble CarteCompétences=&gt;CléA'!R:R,"0",'Tble CarteCompétences=&gt;CléA'!E:E,E117)=0,"Oui","")</f>
        <v/>
      </c>
      <c r="H117" s="311" t="s">
        <v>665</v>
      </c>
      <c r="I117" s="311" t="s">
        <v>670</v>
      </c>
      <c r="J117" s="307" t="e">
        <f>VLOOKUP(E117,#REF!,3,FALSE)</f>
        <v>#REF!</v>
      </c>
      <c r="K117" s="307"/>
    </row>
    <row r="118" spans="1:11" ht="28.15" customHeight="1" x14ac:dyDescent="0.2">
      <c r="A118" s="754"/>
      <c r="B118" s="742"/>
      <c r="C118" s="832"/>
      <c r="D118" s="748"/>
      <c r="E118" s="328" t="s">
        <v>504</v>
      </c>
      <c r="F118" s="304" t="s">
        <v>730</v>
      </c>
      <c r="G118" s="329" t="str">
        <f>IF(COUNTIFS('Tble CarteCompétences=&gt;CléA'!R:R,"0",'Tble CarteCompétences=&gt;CléA'!E:E,E118)=0,"Oui","")</f>
        <v/>
      </c>
      <c r="H118" s="311" t="s">
        <v>665</v>
      </c>
      <c r="I118" s="311" t="s">
        <v>670</v>
      </c>
      <c r="J118" s="307" t="e">
        <f>VLOOKUP(E118,#REF!,3,FALSE)</f>
        <v>#REF!</v>
      </c>
      <c r="K118" s="307"/>
    </row>
    <row r="119" spans="1:11" ht="37.15" customHeight="1" x14ac:dyDescent="0.2">
      <c r="A119" s="754"/>
      <c r="B119" s="742"/>
      <c r="C119" s="830" t="s">
        <v>671</v>
      </c>
      <c r="D119" s="746" t="str">
        <f>IF(COUNTIFS('Tble CarteCompétences=&gt;CléA'!R:R,"0",'Tble CarteCompétences=&gt;CléA'!I:I,C119)=0,"Oui","")</f>
        <v/>
      </c>
      <c r="E119" s="336" t="s">
        <v>672</v>
      </c>
      <c r="F119" s="319" t="s">
        <v>731</v>
      </c>
      <c r="G119" s="329" t="str">
        <f>IF(COUNTIFS('Tble CarteCompétences=&gt;CléA'!R:R,"0",'Tble CarteCompétences=&gt;CléA'!E:E,E119)=0,"Oui","")</f>
        <v/>
      </c>
      <c r="H119" s="306" t="s">
        <v>665</v>
      </c>
      <c r="I119" s="306" t="s">
        <v>671</v>
      </c>
      <c r="J119" s="307" t="e">
        <f>VLOOKUP(E119,#REF!,3,FALSE)</f>
        <v>#REF!</v>
      </c>
      <c r="K119" s="318"/>
    </row>
    <row r="120" spans="1:11" ht="47.45" customHeight="1" x14ac:dyDescent="0.2">
      <c r="A120" s="754"/>
      <c r="B120" s="742"/>
      <c r="C120" s="831"/>
      <c r="D120" s="747"/>
      <c r="E120" s="336" t="s">
        <v>673</v>
      </c>
      <c r="F120" s="319" t="s">
        <v>732</v>
      </c>
      <c r="G120" s="329" t="str">
        <f>IF(COUNTIFS('Tble CarteCompétences=&gt;CléA'!R:R,"0",'Tble CarteCompétences=&gt;CléA'!E:E,E120)=0,"Oui","")</f>
        <v/>
      </c>
      <c r="H120" s="306" t="s">
        <v>665</v>
      </c>
      <c r="I120" s="306" t="s">
        <v>671</v>
      </c>
      <c r="J120" s="307" t="e">
        <f>VLOOKUP(E120,#REF!,3,FALSE)</f>
        <v>#REF!</v>
      </c>
      <c r="K120" s="318"/>
    </row>
    <row r="121" spans="1:11" ht="36.6" customHeight="1" x14ac:dyDescent="0.2">
      <c r="A121" s="754"/>
      <c r="B121" s="742"/>
      <c r="C121" s="831"/>
      <c r="D121" s="747"/>
      <c r="E121" s="336" t="s">
        <v>498</v>
      </c>
      <c r="F121" s="319" t="s">
        <v>733</v>
      </c>
      <c r="G121" s="329" t="str">
        <f>IF(COUNTIFS('Tble CarteCompétences=&gt;CléA'!R:R,"0",'Tble CarteCompétences=&gt;CléA'!E:E,E121)=0,"Oui","")</f>
        <v/>
      </c>
      <c r="H121" s="306" t="s">
        <v>665</v>
      </c>
      <c r="I121" s="306" t="s">
        <v>671</v>
      </c>
      <c r="J121" s="307" t="e">
        <f>VLOOKUP(E121,#REF!,3,FALSE)</f>
        <v>#REF!</v>
      </c>
      <c r="K121" s="318"/>
    </row>
    <row r="122" spans="1:11" ht="36.6" customHeight="1" x14ac:dyDescent="0.2">
      <c r="A122" s="755"/>
      <c r="B122" s="743"/>
      <c r="C122" s="832"/>
      <c r="D122" s="748"/>
      <c r="E122" s="333" t="s">
        <v>505</v>
      </c>
      <c r="F122" s="304" t="s">
        <v>734</v>
      </c>
      <c r="G122" s="334" t="str">
        <f>IF(COUNTIFS('Tble CarteCompétences=&gt;CléA'!R:R,"0",'Tble CarteCompétences=&gt;CléA'!E:E,E122)=0,"Oui","")</f>
        <v/>
      </c>
      <c r="H122" s="310" t="s">
        <v>665</v>
      </c>
      <c r="I122" s="310" t="s">
        <v>671</v>
      </c>
      <c r="J122" s="307" t="e">
        <f>VLOOKUP(E122,#REF!,3,FALSE)</f>
        <v>#REF!</v>
      </c>
      <c r="K122" s="307"/>
    </row>
  </sheetData>
  <sheetProtection password="C577" sheet="1" objects="1" scenarios="1" selectLockedCells="1"/>
  <autoFilter ref="A16:K122" xr:uid="{00000000-0009-0000-0000-00000E000000}"/>
  <mergeCells count="70">
    <mergeCell ref="A5:H5"/>
    <mergeCell ref="A15:G15"/>
    <mergeCell ref="A17:A35"/>
    <mergeCell ref="B17:B35"/>
    <mergeCell ref="C17:C18"/>
    <mergeCell ref="D17:D18"/>
    <mergeCell ref="C19:C22"/>
    <mergeCell ref="D19:D22"/>
    <mergeCell ref="C23:C26"/>
    <mergeCell ref="D23:D26"/>
    <mergeCell ref="C27:C32"/>
    <mergeCell ref="D27:D32"/>
    <mergeCell ref="C33:C35"/>
    <mergeCell ref="D33:D35"/>
    <mergeCell ref="A36:A52"/>
    <mergeCell ref="B36:B55"/>
    <mergeCell ref="C36:C42"/>
    <mergeCell ref="D36:D42"/>
    <mergeCell ref="C43:C44"/>
    <mergeCell ref="D43:D44"/>
    <mergeCell ref="C45:C51"/>
    <mergeCell ref="D45:D51"/>
    <mergeCell ref="C53:C55"/>
    <mergeCell ref="D53:D55"/>
    <mergeCell ref="A56:A75"/>
    <mergeCell ref="B56:B75"/>
    <mergeCell ref="C56:C58"/>
    <mergeCell ref="D56:D58"/>
    <mergeCell ref="C59:C63"/>
    <mergeCell ref="D59:D63"/>
    <mergeCell ref="C64:C71"/>
    <mergeCell ref="D64:D71"/>
    <mergeCell ref="C72:C75"/>
    <mergeCell ref="D72:D75"/>
    <mergeCell ref="A76:A87"/>
    <mergeCell ref="B76:B87"/>
    <mergeCell ref="C76:C79"/>
    <mergeCell ref="D76:D79"/>
    <mergeCell ref="C80:C81"/>
    <mergeCell ref="D80:D81"/>
    <mergeCell ref="C82:C84"/>
    <mergeCell ref="D82:D84"/>
    <mergeCell ref="C85:C87"/>
    <mergeCell ref="D85:D87"/>
    <mergeCell ref="A88:A95"/>
    <mergeCell ref="B88:B95"/>
    <mergeCell ref="C88:C90"/>
    <mergeCell ref="D88:D90"/>
    <mergeCell ref="C91:C92"/>
    <mergeCell ref="D91:D92"/>
    <mergeCell ref="C93:C95"/>
    <mergeCell ref="D93:D95"/>
    <mergeCell ref="A96:A106"/>
    <mergeCell ref="B96:B106"/>
    <mergeCell ref="C96:C100"/>
    <mergeCell ref="D96:D100"/>
    <mergeCell ref="C101:C102"/>
    <mergeCell ref="D101:D102"/>
    <mergeCell ref="C103:C106"/>
    <mergeCell ref="D103:D106"/>
    <mergeCell ref="A107:A122"/>
    <mergeCell ref="B107:B122"/>
    <mergeCell ref="C107:C109"/>
    <mergeCell ref="D107:D109"/>
    <mergeCell ref="C110:C115"/>
    <mergeCell ref="D110:D115"/>
    <mergeCell ref="C116:C118"/>
    <mergeCell ref="D116:D118"/>
    <mergeCell ref="C119:C122"/>
    <mergeCell ref="D119:D122"/>
  </mergeCells>
  <pageMargins left="0.70866141732283472" right="0.70866141732283472" top="0.74803149606299213" bottom="0.74803149606299213" header="0.31496062992125984" footer="0.31496062992125984"/>
  <pageSetup paperSize="8" fitToWidth="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Q2"/>
  <sheetViews>
    <sheetView tabSelected="1" workbookViewId="0">
      <selection activeCell="H18" sqref="H18"/>
    </sheetView>
  </sheetViews>
  <sheetFormatPr baseColWidth="10" defaultRowHeight="12.75" x14ac:dyDescent="0.2"/>
  <sheetData>
    <row r="1" spans="1:43" s="293" customFormat="1" ht="63.75" x14ac:dyDescent="0.2">
      <c r="A1" s="407" t="s">
        <v>416</v>
      </c>
      <c r="B1" s="407" t="s">
        <v>417</v>
      </c>
      <c r="C1" s="407" t="s">
        <v>252</v>
      </c>
      <c r="D1" s="407" t="s">
        <v>418</v>
      </c>
      <c r="E1" s="407" t="s">
        <v>419</v>
      </c>
      <c r="F1" s="407" t="s">
        <v>420</v>
      </c>
      <c r="G1" s="407" t="s">
        <v>421</v>
      </c>
      <c r="H1" s="407" t="s">
        <v>422</v>
      </c>
      <c r="I1" s="407" t="s">
        <v>423</v>
      </c>
      <c r="J1" s="407" t="s">
        <v>424</v>
      </c>
      <c r="K1" s="407" t="s">
        <v>425</v>
      </c>
      <c r="L1" s="407" t="s">
        <v>426</v>
      </c>
      <c r="M1" s="407" t="s">
        <v>427</v>
      </c>
      <c r="N1" s="407" t="s">
        <v>428</v>
      </c>
      <c r="O1" s="407" t="s">
        <v>429</v>
      </c>
      <c r="P1" s="407" t="s">
        <v>430</v>
      </c>
      <c r="Q1" s="407" t="s">
        <v>431</v>
      </c>
      <c r="R1" s="407" t="s">
        <v>432</v>
      </c>
      <c r="S1" s="407" t="s">
        <v>433</v>
      </c>
      <c r="T1" s="407" t="s">
        <v>434</v>
      </c>
      <c r="U1" s="407" t="s">
        <v>435</v>
      </c>
      <c r="V1" s="407" t="s">
        <v>436</v>
      </c>
      <c r="W1" s="407" t="s">
        <v>437</v>
      </c>
      <c r="X1" s="407" t="s">
        <v>438</v>
      </c>
      <c r="Y1" s="407" t="s">
        <v>439</v>
      </c>
      <c r="Z1" s="407" t="s">
        <v>440</v>
      </c>
      <c r="AA1" s="407" t="s">
        <v>441</v>
      </c>
      <c r="AB1" s="407" t="s">
        <v>807</v>
      </c>
      <c r="AC1" s="407" t="s">
        <v>805</v>
      </c>
      <c r="AD1" s="407" t="s">
        <v>442</v>
      </c>
      <c r="AE1" s="407" t="s">
        <v>443</v>
      </c>
      <c r="AF1" s="407" t="s">
        <v>444</v>
      </c>
      <c r="AG1" s="407" t="s">
        <v>445</v>
      </c>
      <c r="AH1" s="407" t="s">
        <v>446</v>
      </c>
      <c r="AI1" s="407" t="s">
        <v>447</v>
      </c>
      <c r="AJ1" s="407" t="s">
        <v>448</v>
      </c>
      <c r="AK1" s="407" t="s">
        <v>449</v>
      </c>
      <c r="AL1" s="407" t="s">
        <v>450</v>
      </c>
      <c r="AM1" s="407" t="s">
        <v>451</v>
      </c>
      <c r="AN1" s="407" t="s">
        <v>452</v>
      </c>
      <c r="AO1" s="407" t="s">
        <v>453</v>
      </c>
      <c r="AP1" s="407" t="s">
        <v>806</v>
      </c>
      <c r="AQ1" s="407" t="s">
        <v>808</v>
      </c>
    </row>
    <row r="2" spans="1:43" x14ac:dyDescent="0.2">
      <c r="A2">
        <f>Saisie!I9</f>
        <v>0</v>
      </c>
      <c r="B2">
        <f>Saisie!K12</f>
        <v>0</v>
      </c>
      <c r="C2">
        <f>Saisie!H11</f>
        <v>0</v>
      </c>
      <c r="D2" s="99">
        <f>'CdC_initial (validées)'!$C$15</f>
        <v>0</v>
      </c>
      <c r="E2" s="99">
        <f>'CdC_initial (validées)'!$C$16</f>
        <v>0</v>
      </c>
      <c r="F2" s="99">
        <f>'CdC_initial (validées)'!$C$17</f>
        <v>0</v>
      </c>
      <c r="G2" s="99">
        <f>'CdC_initial (validées)'!$C$18</f>
        <v>0</v>
      </c>
      <c r="H2" s="99">
        <f>'CdC_initial (validées)'!$C$19</f>
        <v>0</v>
      </c>
      <c r="I2" s="99">
        <f>'CdC_initial (validées)'!$C$20</f>
        <v>0</v>
      </c>
      <c r="J2" s="99">
        <f>'CdC_initial (validées)'!$C$21</f>
        <v>0</v>
      </c>
      <c r="K2" s="99">
        <f>'CdC_initial (validées)'!$C$22</f>
        <v>0</v>
      </c>
      <c r="L2" s="99">
        <f>'CdC_initial (validées)'!$C$23</f>
        <v>0</v>
      </c>
      <c r="M2" s="99">
        <f>'CdC_initial (validées)'!$C$24</f>
        <v>0</v>
      </c>
      <c r="N2" s="99">
        <f>'CdC_initial (validées)'!$C$25</f>
        <v>0</v>
      </c>
      <c r="O2" s="99">
        <f>'CdC_initial (validées)'!$C$26</f>
        <v>0</v>
      </c>
      <c r="P2" s="99">
        <f>'CdC_intermédiaire (validées)'!$C$15</f>
        <v>0</v>
      </c>
      <c r="Q2" s="99">
        <f>'CdC_intermédiaire (validées)'!$C$16</f>
        <v>0</v>
      </c>
      <c r="R2" s="99">
        <f>'CdC_intermédiaire (validées)'!$C$17</f>
        <v>0</v>
      </c>
      <c r="S2" s="99">
        <f>'CdC_intermédiaire (validées)'!$C$18</f>
        <v>0</v>
      </c>
      <c r="T2" s="99">
        <f>'CdC_intermédiaire (validées)'!$C$19</f>
        <v>0</v>
      </c>
      <c r="U2" s="99">
        <f>'CdC_intermédiaire (validées)'!$C$20</f>
        <v>0</v>
      </c>
      <c r="V2" s="99">
        <f>'CdC_intermédiaire (validées)'!$C$21</f>
        <v>0</v>
      </c>
      <c r="W2" s="99">
        <f>'CdC_intermédiaire (validées)'!$C$22</f>
        <v>0</v>
      </c>
      <c r="X2" s="99">
        <f>'CdC_intermédiaire (validées)'!$C$23</f>
        <v>0</v>
      </c>
      <c r="Y2" s="99">
        <f>'CdC_intermédiaire (validées)'!$C$24</f>
        <v>0</v>
      </c>
      <c r="Z2" s="99">
        <f>'CdC_intermédiaire (validées)'!$C$25</f>
        <v>0</v>
      </c>
      <c r="AA2" s="99">
        <f>'CdC_intermédiaire (validées)'!$C$26</f>
        <v>0</v>
      </c>
      <c r="AB2" s="99">
        <f>'CdC_annexe 2 interm au contrat '!D33</f>
        <v>0</v>
      </c>
      <c r="AC2" s="99">
        <f>'CdC_annexe 2 interm au contrat '!B19</f>
        <v>0</v>
      </c>
      <c r="AD2" s="99">
        <f>CdC_Final!$C$15</f>
        <v>0</v>
      </c>
      <c r="AE2" s="99">
        <f>CdC_Final!$C$16</f>
        <v>0</v>
      </c>
      <c r="AF2" s="99">
        <f>CdC_Final!$C$17</f>
        <v>0</v>
      </c>
      <c r="AG2" s="99">
        <f>CdC_Final!$C$18</f>
        <v>0</v>
      </c>
      <c r="AH2" s="99">
        <f>CdC_Final!$C$19</f>
        <v>0</v>
      </c>
      <c r="AI2" s="99">
        <f>CdC_Final!$C$20</f>
        <v>0</v>
      </c>
      <c r="AJ2" s="99">
        <f>CdC_Final!$C$21</f>
        <v>0</v>
      </c>
      <c r="AK2" s="99">
        <f>CdC_Final!$C$22</f>
        <v>0</v>
      </c>
      <c r="AL2" s="99">
        <f>CdC_Final!$C$23</f>
        <v>0</v>
      </c>
      <c r="AM2" s="99">
        <f>CdC_Final!$C$24</f>
        <v>0</v>
      </c>
      <c r="AN2" s="99">
        <f>CdC_Final!$C$25</f>
        <v>0</v>
      </c>
      <c r="AO2" s="99">
        <f>CdC_Final!$C$26</f>
        <v>0</v>
      </c>
      <c r="AP2" s="99">
        <f>'CdC_annexe 3 SAS final'!G24</f>
        <v>0</v>
      </c>
      <c r="AQ2" s="99">
        <f>'CdC_annexe 3 SAS final'!C34+'CdC_annexe 3 SAS final'!C40</f>
        <v>0</v>
      </c>
    </row>
  </sheetData>
  <sheetProtection password="C577" sheet="1" objects="1" scenarios="1" selectLockedCell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5"/>
  <dimension ref="A1:X243"/>
  <sheetViews>
    <sheetView zoomScale="80" zoomScaleNormal="80" workbookViewId="0">
      <selection activeCell="N7" sqref="N7"/>
    </sheetView>
  </sheetViews>
  <sheetFormatPr baseColWidth="10" defaultRowHeight="12.75" outlineLevelCol="1" x14ac:dyDescent="0.2"/>
  <cols>
    <col min="1" max="1" width="22.85546875" customWidth="1"/>
    <col min="2" max="2" width="22.85546875" hidden="1" customWidth="1"/>
    <col min="3" max="3" width="22.42578125" customWidth="1"/>
    <col min="4" max="4" width="13.5703125" hidden="1" customWidth="1"/>
    <col min="5" max="5" width="32.42578125" style="17" customWidth="1"/>
    <col min="6" max="6" width="50.42578125" customWidth="1"/>
    <col min="7" max="7" width="13.5703125" hidden="1" customWidth="1"/>
    <col min="8" max="8" width="22.85546875" hidden="1" customWidth="1" outlineLevel="1"/>
    <col min="9" max="9" width="22.42578125" hidden="1" customWidth="1" outlineLevel="1"/>
    <col min="10" max="10" width="8.7109375" hidden="1" customWidth="1" outlineLevel="1"/>
    <col min="11" max="11" width="12.5703125" hidden="1" customWidth="1" outlineLevel="1"/>
    <col min="12" max="12" width="5.85546875" customWidth="1" collapsed="1"/>
    <col min="13" max="13" width="5.7109375" customWidth="1"/>
    <col min="14" max="14" width="26.7109375" customWidth="1"/>
    <col min="15" max="15" width="38.7109375" customWidth="1"/>
    <col min="16" max="18" width="11.42578125" customWidth="1" outlineLevel="1"/>
  </cols>
  <sheetData>
    <row r="1" spans="1:24" s="4" customFormat="1" ht="39.75" customHeight="1" x14ac:dyDescent="0.2">
      <c r="E1" s="321"/>
      <c r="F1" s="205">
        <f>Saisie!H1</f>
        <v>0</v>
      </c>
      <c r="I1" s="205"/>
      <c r="W1" s="205">
        <f>Saisie!U1</f>
        <v>0</v>
      </c>
      <c r="X1" s="205"/>
    </row>
    <row r="2" spans="1:24" s="4" customFormat="1" ht="15" x14ac:dyDescent="0.2">
      <c r="E2" s="321"/>
      <c r="F2" s="182"/>
      <c r="G2" s="182"/>
      <c r="H2" s="205"/>
      <c r="I2" s="205"/>
      <c r="N2"/>
      <c r="W2" s="205"/>
      <c r="X2" s="205"/>
    </row>
    <row r="3" spans="1:24" s="4" customFormat="1" ht="15" x14ac:dyDescent="0.2">
      <c r="E3" s="321"/>
      <c r="F3" s="182"/>
      <c r="G3" s="182"/>
      <c r="H3" s="205"/>
      <c r="I3" s="205"/>
      <c r="W3" s="205"/>
      <c r="X3" s="205"/>
    </row>
    <row r="4" spans="1:24" s="4" customFormat="1" ht="14.25" customHeight="1" x14ac:dyDescent="0.2">
      <c r="E4" s="321"/>
      <c r="F4" s="182"/>
      <c r="G4" s="182"/>
      <c r="H4" s="205"/>
      <c r="I4" s="205"/>
      <c r="W4" s="205"/>
      <c r="X4" s="205"/>
    </row>
    <row r="5" spans="1:24" s="4" customFormat="1" ht="28.5" customHeight="1" x14ac:dyDescent="0.2">
      <c r="A5" s="611" t="s">
        <v>784</v>
      </c>
      <c r="B5" s="608"/>
      <c r="C5" s="608"/>
      <c r="D5" s="608"/>
      <c r="E5" s="608"/>
      <c r="F5" s="608"/>
      <c r="G5" s="608"/>
      <c r="H5" s="608"/>
      <c r="I5" s="181"/>
      <c r="X5" s="181"/>
    </row>
    <row r="6" spans="1:24" s="4" customFormat="1" ht="15.75" x14ac:dyDescent="0.2">
      <c r="A6" s="181"/>
      <c r="B6" s="181"/>
      <c r="C6" s="181"/>
      <c r="D6" s="181"/>
      <c r="E6" s="100"/>
      <c r="F6" s="183"/>
      <c r="G6" s="183"/>
      <c r="H6" s="184"/>
      <c r="I6" s="184"/>
      <c r="W6" s="184"/>
      <c r="X6" s="184"/>
    </row>
    <row r="7" spans="1:24" s="4" customFormat="1" ht="15" x14ac:dyDescent="0.2">
      <c r="E7" s="321"/>
      <c r="F7" s="182"/>
      <c r="G7" s="182"/>
      <c r="H7" s="185"/>
      <c r="I7" s="185"/>
      <c r="W7" s="185"/>
      <c r="X7" s="185"/>
    </row>
    <row r="8" spans="1:24" s="4" customFormat="1" ht="18" customHeight="1" thickBot="1" x14ac:dyDescent="0.25">
      <c r="E8" s="321"/>
      <c r="F8" s="182"/>
      <c r="G8" s="182"/>
      <c r="H8" s="185"/>
      <c r="I8" s="185"/>
      <c r="W8" s="389"/>
      <c r="X8" s="389"/>
    </row>
    <row r="9" spans="1:24" s="4" customFormat="1" ht="18" customHeight="1" x14ac:dyDescent="0.2">
      <c r="A9" s="186" t="s">
        <v>36</v>
      </c>
      <c r="B9" s="187"/>
      <c r="C9" s="188"/>
      <c r="D9" s="189" t="str">
        <f xml:space="preserve"> "Organisme mandataire : "&amp; Saisie!I6</f>
        <v xml:space="preserve">Organisme mandataire : </v>
      </c>
      <c r="E9" s="325"/>
      <c r="F9" s="189" t="str">
        <f xml:space="preserve"> "Organisme mandataire : "&amp; Saisie!H6</f>
        <v xml:space="preserve">Organisme mandataire : </v>
      </c>
      <c r="G9" s="189"/>
      <c r="H9" s="188"/>
      <c r="I9" s="188"/>
      <c r="W9" s="192"/>
      <c r="X9" s="192"/>
    </row>
    <row r="10" spans="1:24" s="4" customFormat="1" ht="18" customHeight="1" x14ac:dyDescent="0.2">
      <c r="A10" s="190" t="s">
        <v>37</v>
      </c>
      <c r="B10" s="191" t="str">
        <f>IF(Saisie!H12&lt;&gt;"",Saisie!H12,"")</f>
        <v/>
      </c>
      <c r="C10" s="191" t="str">
        <f>IF(Saisie!H12&lt;&gt;"",Saisie!H12,"")</f>
        <v/>
      </c>
      <c r="D10" s="193" t="str">
        <f xml:space="preserve"> "Organisme assurant le sas : "&amp; Saisie!I7</f>
        <v xml:space="preserve">Organisme assurant le sas : </v>
      </c>
      <c r="E10" s="326"/>
      <c r="F10" s="193" t="str">
        <f xml:space="preserve"> "Organisme assurant l'évaluation : "&amp; Saisie!H7</f>
        <v xml:space="preserve">Organisme assurant l'évaluation : </v>
      </c>
      <c r="G10" s="193"/>
      <c r="H10" s="192"/>
      <c r="I10" s="192"/>
      <c r="W10" s="192"/>
      <c r="X10" s="192"/>
    </row>
    <row r="11" spans="1:24" s="4" customFormat="1" ht="18" customHeight="1" x14ac:dyDescent="0.2">
      <c r="A11" s="570" t="s">
        <v>33</v>
      </c>
      <c r="B11" s="191" t="str">
        <f>IF(Saisie!H13&lt;&gt;"",Saisie!H13,"")</f>
        <v/>
      </c>
      <c r="C11" s="191" t="str">
        <f>IF(Saisie!H13&lt;&gt;"",Saisie!H13,"")</f>
        <v/>
      </c>
      <c r="D11" s="193" t="str">
        <f>"Nom du référent sas du parcours : "&amp; Saisie!I8</f>
        <v xml:space="preserve">Nom du référent sas du parcours : </v>
      </c>
      <c r="E11" s="326"/>
      <c r="F11" s="193" t="str">
        <f>"Nom du référent évaluation du parcours : "&amp; Saisie!H8</f>
        <v xml:space="preserve">Nom du référent évaluation du parcours : </v>
      </c>
      <c r="G11" s="193"/>
      <c r="H11" s="192"/>
      <c r="I11" s="192"/>
      <c r="W11" s="192"/>
      <c r="X11" s="192"/>
    </row>
    <row r="12" spans="1:24" s="4" customFormat="1" ht="18" customHeight="1" thickBot="1" x14ac:dyDescent="0.25">
      <c r="A12" s="194" t="s">
        <v>411</v>
      </c>
      <c r="B12" s="195" t="str">
        <f>IF(Saisie!I15&lt;&gt;"",Saisie!I15,"")</f>
        <v/>
      </c>
      <c r="C12" s="195" t="str">
        <f>IF(Saisie!I15&lt;&gt;"",Saisie!I15,"")</f>
        <v/>
      </c>
      <c r="D12" s="197"/>
      <c r="E12" s="327"/>
      <c r="F12" s="197"/>
      <c r="G12" s="197"/>
      <c r="H12" s="196"/>
      <c r="I12" s="196"/>
      <c r="W12" s="192"/>
      <c r="X12" s="192"/>
    </row>
    <row r="13" spans="1:24" s="4" customFormat="1" ht="13.5" customHeight="1" x14ac:dyDescent="0.2">
      <c r="E13" s="321"/>
      <c r="F13" s="182"/>
      <c r="G13" s="182"/>
      <c r="H13" s="185"/>
      <c r="W13" s="185"/>
    </row>
    <row r="14" spans="1:24" x14ac:dyDescent="0.2">
      <c r="A14" s="305"/>
      <c r="B14" s="305"/>
      <c r="C14" s="305"/>
      <c r="D14" s="305"/>
      <c r="F14" s="305"/>
      <c r="G14" s="305"/>
      <c r="H14" s="305"/>
      <c r="I14" s="305"/>
      <c r="J14" s="305"/>
      <c r="K14" s="305"/>
      <c r="L14" s="305"/>
      <c r="M14" s="305"/>
      <c r="N14" s="305"/>
      <c r="O14" s="305"/>
    </row>
    <row r="15" spans="1:24" x14ac:dyDescent="0.2">
      <c r="A15" s="838" t="s">
        <v>679</v>
      </c>
      <c r="B15" s="838"/>
      <c r="C15" s="838"/>
      <c r="D15" s="838"/>
      <c r="E15" s="838"/>
      <c r="F15" s="838"/>
      <c r="G15" s="839"/>
      <c r="H15" s="410"/>
      <c r="I15" s="410"/>
      <c r="J15" s="410"/>
      <c r="K15" s="410"/>
      <c r="L15" s="841" t="s">
        <v>589</v>
      </c>
      <c r="M15" s="841"/>
      <c r="N15" s="841"/>
      <c r="O15" s="841"/>
      <c r="P15" s="394"/>
      <c r="Q15" s="394"/>
      <c r="R15" s="394"/>
    </row>
    <row r="16" spans="1:24" s="293" customFormat="1" ht="63.75" x14ac:dyDescent="0.2">
      <c r="A16" s="382" t="s">
        <v>587</v>
      </c>
      <c r="B16" s="382" t="s">
        <v>809</v>
      </c>
      <c r="C16" s="382" t="s">
        <v>680</v>
      </c>
      <c r="D16" s="384" t="s">
        <v>810</v>
      </c>
      <c r="E16" s="384" t="s">
        <v>27</v>
      </c>
      <c r="F16" s="384" t="s">
        <v>588</v>
      </c>
      <c r="G16" s="384" t="s">
        <v>811</v>
      </c>
      <c r="H16" s="382" t="s">
        <v>587</v>
      </c>
      <c r="I16" s="382" t="s">
        <v>680</v>
      </c>
      <c r="J16" s="384" t="s">
        <v>674</v>
      </c>
      <c r="K16" s="384" t="s">
        <v>812</v>
      </c>
      <c r="L16" s="395" t="s">
        <v>26</v>
      </c>
      <c r="M16" s="395" t="s">
        <v>591</v>
      </c>
      <c r="N16" s="395" t="s">
        <v>592</v>
      </c>
      <c r="O16" s="395" t="s">
        <v>593</v>
      </c>
      <c r="P16" s="395" t="s">
        <v>781</v>
      </c>
      <c r="Q16" s="395" t="s">
        <v>782</v>
      </c>
      <c r="R16" s="302" t="s">
        <v>783</v>
      </c>
    </row>
    <row r="17" spans="1:18" ht="63.75" x14ac:dyDescent="0.2">
      <c r="A17" s="304" t="s">
        <v>590</v>
      </c>
      <c r="B17" s="836" t="str">
        <f>IF(COUNTIFS(R:R,"0",H:H,A17)=0,"Oui","")</f>
        <v/>
      </c>
      <c r="C17" s="304" t="s">
        <v>600</v>
      </c>
      <c r="D17" s="746" t="str">
        <f>IF(COUNTIFS(R:R,"0",I:I,I17)=0,"Oui","")</f>
        <v/>
      </c>
      <c r="E17" s="304" t="s">
        <v>744</v>
      </c>
      <c r="F17" s="304" t="s">
        <v>745</v>
      </c>
      <c r="G17" s="664" t="str">
        <f>IF(COUNTIFS(R:R,"0",J:J,J17)=0,"Oui","")</f>
        <v>Oui</v>
      </c>
      <c r="H17" s="304" t="s">
        <v>590</v>
      </c>
      <c r="I17" s="304" t="s">
        <v>600</v>
      </c>
      <c r="J17" s="383"/>
      <c r="K17" s="383"/>
      <c r="L17" s="378">
        <v>11</v>
      </c>
      <c r="M17" s="378">
        <v>4</v>
      </c>
      <c r="N17" s="396" t="s">
        <v>631</v>
      </c>
      <c r="O17" s="412" t="s">
        <v>3</v>
      </c>
      <c r="P17" s="398">
        <f>IF(COUNTIFS(L:L,L17,M:M,M17+1,P:P,"Oui")&gt;0,"Oui",VLOOKUP(O17,Saisie!H$21:I$326,2,FALSE))</f>
        <v>0</v>
      </c>
      <c r="Q17" s="398">
        <f>IF(COUNTIFS(L:L,L17,M:M,M17+1,Q:Q,"Oui")&gt;0,"Oui",VLOOKUP(O17,Saisie!H$21:K$326,4,FALSE))</f>
        <v>0</v>
      </c>
      <c r="R17" s="301">
        <f>IF(COUNTIFS(L:L,L17,M:M,M17+1,R:R,"Oui")&gt;0,"Oui",VLOOKUP(O17,Saisie!H$21:M$326,6,FALSE))</f>
        <v>0</v>
      </c>
    </row>
    <row r="18" spans="1:18" ht="63.75" x14ac:dyDescent="0.2">
      <c r="A18" s="304" t="s">
        <v>590</v>
      </c>
      <c r="B18" s="747"/>
      <c r="C18" s="304" t="s">
        <v>600</v>
      </c>
      <c r="D18" s="747"/>
      <c r="E18" s="304" t="s">
        <v>744</v>
      </c>
      <c r="F18" s="304" t="s">
        <v>745</v>
      </c>
      <c r="G18" s="837"/>
      <c r="H18" s="304" t="s">
        <v>590</v>
      </c>
      <c r="I18" s="304" t="s">
        <v>600</v>
      </c>
      <c r="J18" s="383"/>
      <c r="K18" s="383"/>
      <c r="L18" s="378">
        <v>11</v>
      </c>
      <c r="M18" s="378">
        <v>4</v>
      </c>
      <c r="N18" s="396" t="s">
        <v>631</v>
      </c>
      <c r="O18" s="412" t="s">
        <v>180</v>
      </c>
      <c r="P18" s="398">
        <f>IF(COUNTIFS(L:L,L18,M:M,M18+1,P:P,"Oui")&gt;0,"Oui",VLOOKUP(O18,Saisie!H$21:I$326,2,FALSE))</f>
        <v>0</v>
      </c>
      <c r="Q18" s="398">
        <f>IF(COUNTIFS(L:L,L18,M:M,M18+1,Q:Q,"Oui")&gt;0,"Oui",VLOOKUP(O18,Saisie!H$21:K$326,4,FALSE))</f>
        <v>0</v>
      </c>
      <c r="R18" s="301">
        <f>IF(COUNTIFS(L:L,L18,M:M,M18+1,R:R,"Oui")&gt;0,"Oui",VLOOKUP(O18,Saisie!H$21:M$326,6,FALSE))</f>
        <v>0</v>
      </c>
    </row>
    <row r="19" spans="1:18" ht="51" x14ac:dyDescent="0.2">
      <c r="A19" s="304" t="s">
        <v>590</v>
      </c>
      <c r="B19" s="747"/>
      <c r="C19" s="304" t="s">
        <v>600</v>
      </c>
      <c r="D19" s="747"/>
      <c r="E19" s="304" t="s">
        <v>603</v>
      </c>
      <c r="F19" s="304" t="s">
        <v>563</v>
      </c>
      <c r="G19" s="664" t="str">
        <f>IF(COUNTIFS(R:R,"0",J:J,J19)=0,"Oui","")</f>
        <v>Oui</v>
      </c>
      <c r="H19" s="304" t="s">
        <v>590</v>
      </c>
      <c r="I19" s="304" t="s">
        <v>600</v>
      </c>
      <c r="J19" s="383"/>
      <c r="K19" s="383"/>
      <c r="L19" s="378">
        <v>11</v>
      </c>
      <c r="M19" s="378">
        <v>4</v>
      </c>
      <c r="N19" s="396" t="s">
        <v>631</v>
      </c>
      <c r="O19" s="412" t="s">
        <v>3</v>
      </c>
      <c r="P19" s="398">
        <f>IF(COUNTIFS(L:L,L19,M:M,M19+1,P:P,"Oui")&gt;0,"Oui",VLOOKUP(O19,Saisie!H$21:I$326,2,FALSE))</f>
        <v>0</v>
      </c>
      <c r="Q19" s="398">
        <f>IF(COUNTIFS(L:L,L19,M:M,M19+1,Q:Q,"Oui")&gt;0,"Oui",VLOOKUP(O19,Saisie!H$21:K$326,4,FALSE))</f>
        <v>0</v>
      </c>
      <c r="R19" s="301">
        <f>IF(COUNTIFS(L:L,L19,M:M,M19+1,R:R,"Oui")&gt;0,"Oui",VLOOKUP(O19,Saisie!H$21:M$326,6,FALSE))</f>
        <v>0</v>
      </c>
    </row>
    <row r="20" spans="1:18" ht="51" x14ac:dyDescent="0.2">
      <c r="A20" s="304" t="s">
        <v>590</v>
      </c>
      <c r="B20" s="747"/>
      <c r="C20" s="304" t="s">
        <v>600</v>
      </c>
      <c r="D20" s="747"/>
      <c r="E20" s="304" t="s">
        <v>603</v>
      </c>
      <c r="F20" s="304" t="s">
        <v>563</v>
      </c>
      <c r="G20" s="837"/>
      <c r="H20" s="304" t="s">
        <v>590</v>
      </c>
      <c r="I20" s="304" t="s">
        <v>600</v>
      </c>
      <c r="J20" s="383"/>
      <c r="K20" s="383"/>
      <c r="L20" s="378">
        <v>11</v>
      </c>
      <c r="M20" s="378">
        <v>4</v>
      </c>
      <c r="N20" s="396" t="s">
        <v>631</v>
      </c>
      <c r="O20" s="412" t="s">
        <v>180</v>
      </c>
      <c r="P20" s="398">
        <f>IF(COUNTIFS(L:L,L20,M:M,M20+1,P:P,"Oui")&gt;0,"Oui",VLOOKUP(O20,Saisie!H$21:I$326,2,FALSE))</f>
        <v>0</v>
      </c>
      <c r="Q20" s="398">
        <f>IF(COUNTIFS(L:L,L20,M:M,M20+1,Q:Q,"Oui")&gt;0,"Oui",VLOOKUP(O20,Saisie!H$21:K$326,4,FALSE))</f>
        <v>0</v>
      </c>
      <c r="R20" s="301">
        <f>IF(COUNTIFS(L:L,L20,M:M,M20+1,R:R,"Oui")&gt;0,"Oui",VLOOKUP(O20,Saisie!H$21:M$326,6,FALSE))</f>
        <v>0</v>
      </c>
    </row>
    <row r="21" spans="1:18" ht="51" x14ac:dyDescent="0.2">
      <c r="A21" s="304" t="s">
        <v>590</v>
      </c>
      <c r="B21" s="747"/>
      <c r="C21" s="304" t="s">
        <v>600</v>
      </c>
      <c r="D21" s="747"/>
      <c r="E21" s="304" t="s">
        <v>558</v>
      </c>
      <c r="F21" s="304" t="s">
        <v>743</v>
      </c>
      <c r="G21" s="664" t="str">
        <f>IF(COUNTIFS(R:R,"0",J:J,J21)=0,"Oui","")</f>
        <v>Oui</v>
      </c>
      <c r="H21" s="304" t="s">
        <v>590</v>
      </c>
      <c r="I21" s="304" t="s">
        <v>600</v>
      </c>
      <c r="J21" s="383"/>
      <c r="K21" s="383"/>
      <c r="L21" s="378">
        <v>11</v>
      </c>
      <c r="M21" s="378">
        <v>3</v>
      </c>
      <c r="N21" s="396" t="s">
        <v>602</v>
      </c>
      <c r="O21" s="412" t="s">
        <v>184</v>
      </c>
      <c r="P21" s="398">
        <f>IF(COUNTIFS(L:L,L21,M:M,M21+1,P:P,"Oui")&gt;0,"Oui",VLOOKUP(O21,Saisie!H$21:I$326,2,FALSE))</f>
        <v>0</v>
      </c>
      <c r="Q21" s="398">
        <f>IF(COUNTIFS(L:L,L21,M:M,M21+1,Q:Q,"Oui")&gt;0,"Oui",VLOOKUP(O21,Saisie!H$21:K$326,4,FALSE))</f>
        <v>0</v>
      </c>
      <c r="R21" s="301">
        <f>IF(COUNTIFS(L:L,L21,M:M,M21+1,R:R,"Oui")&gt;0,"Oui",VLOOKUP(O21,Saisie!H$21:M$326,6,FALSE))</f>
        <v>0</v>
      </c>
    </row>
    <row r="22" spans="1:18" ht="51" x14ac:dyDescent="0.2">
      <c r="A22" s="304" t="s">
        <v>590</v>
      </c>
      <c r="B22" s="747"/>
      <c r="C22" s="304" t="s">
        <v>600</v>
      </c>
      <c r="D22" s="747"/>
      <c r="E22" s="304" t="s">
        <v>559</v>
      </c>
      <c r="F22" s="304" t="s">
        <v>691</v>
      </c>
      <c r="G22" s="837"/>
      <c r="H22" s="304" t="s">
        <v>590</v>
      </c>
      <c r="I22" s="304" t="s">
        <v>600</v>
      </c>
      <c r="J22" s="383"/>
      <c r="K22" s="383"/>
      <c r="L22" s="378">
        <v>11</v>
      </c>
      <c r="M22" s="378">
        <v>3</v>
      </c>
      <c r="N22" s="396" t="s">
        <v>602</v>
      </c>
      <c r="O22" s="396" t="s">
        <v>179</v>
      </c>
      <c r="P22" s="398">
        <f>IF(COUNTIFS(L:L,L22,M:M,M22+1,P:P,"Oui")&gt;0,"Oui",VLOOKUP(O22,Saisie!H$21:I$326,2,FALSE))</f>
        <v>0</v>
      </c>
      <c r="Q22" s="398">
        <f>IF(COUNTIFS(L:L,L22,M:M,M22+1,Q:Q,"Oui")&gt;0,"Oui",VLOOKUP(O22,Saisie!H$21:K$326,4,FALSE))</f>
        <v>0</v>
      </c>
      <c r="R22" s="301">
        <f>IF(COUNTIFS(L:L,L22,M:M,M22+1,R:R,"Oui")&gt;0,"Oui",VLOOKUP(O22,Saisie!H$21:M$326,6,FALSE))</f>
        <v>0</v>
      </c>
    </row>
    <row r="23" spans="1:18" ht="63.75" x14ac:dyDescent="0.2">
      <c r="A23" s="304" t="s">
        <v>590</v>
      </c>
      <c r="B23" s="747"/>
      <c r="C23" s="304" t="s">
        <v>600</v>
      </c>
      <c r="D23" s="747"/>
      <c r="E23" s="304" t="s">
        <v>741</v>
      </c>
      <c r="F23" s="304" t="s">
        <v>742</v>
      </c>
      <c r="G23" s="664" t="str">
        <f>IF(COUNTIFS(R:R,"0",J:J,J23)=0,"Oui","")</f>
        <v>Oui</v>
      </c>
      <c r="H23" s="304" t="s">
        <v>590</v>
      </c>
      <c r="I23" s="304" t="s">
        <v>600</v>
      </c>
      <c r="J23" s="383"/>
      <c r="K23" s="383"/>
      <c r="L23" s="378">
        <v>11</v>
      </c>
      <c r="M23" s="378">
        <v>2</v>
      </c>
      <c r="N23" s="396" t="s">
        <v>195</v>
      </c>
      <c r="O23" s="381" t="s">
        <v>11</v>
      </c>
      <c r="P23" s="398">
        <f>IF(COUNTIFS(L:L,L23,M:M,M23+1,P:P,"Oui")&gt;0,"Oui",VLOOKUP(O23,Saisie!H$21:I$326,2,FALSE))</f>
        <v>0</v>
      </c>
      <c r="Q23" s="398">
        <f>IF(COUNTIFS(L:L,L23,M:M,M23+1,Q:Q,"Oui")&gt;0,"Oui",VLOOKUP(O23,Saisie!H$21:K$326,4,FALSE))</f>
        <v>0</v>
      </c>
      <c r="R23" s="301">
        <f>IF(COUNTIFS(L:L,L23,M:M,M23+1,R:R,"Oui")&gt;0,"Oui",VLOOKUP(O23,Saisie!H$21:M$326,6,FALSE))</f>
        <v>0</v>
      </c>
    </row>
    <row r="24" spans="1:18" ht="51" x14ac:dyDescent="0.2">
      <c r="A24" s="304" t="s">
        <v>590</v>
      </c>
      <c r="B24" s="747"/>
      <c r="C24" s="304" t="s">
        <v>797</v>
      </c>
      <c r="D24" s="748"/>
      <c r="E24" s="304" t="s">
        <v>601</v>
      </c>
      <c r="F24" s="304" t="s">
        <v>552</v>
      </c>
      <c r="G24" s="837"/>
      <c r="H24" s="304" t="s">
        <v>590</v>
      </c>
      <c r="I24" s="304" t="s">
        <v>797</v>
      </c>
      <c r="J24" s="383"/>
      <c r="K24" s="383"/>
      <c r="L24" s="378">
        <v>11</v>
      </c>
      <c r="M24" s="378">
        <v>2</v>
      </c>
      <c r="N24" s="396" t="s">
        <v>195</v>
      </c>
      <c r="O24" s="381" t="s">
        <v>11</v>
      </c>
      <c r="P24" s="398">
        <f>IF(COUNTIFS(L:L,L24,M:M,M24+1,P:P,"Oui")&gt;0,"Oui",VLOOKUP(O24,Saisie!H$21:I$326,2,FALSE))</f>
        <v>0</v>
      </c>
      <c r="Q24" s="398">
        <f>IF(COUNTIFS(L:L,L24,M:M,M24+1,Q:Q,"Oui")&gt;0,"Oui",VLOOKUP(O24,Saisie!H$21:K$326,4,FALSE))</f>
        <v>0</v>
      </c>
      <c r="R24" s="301">
        <f>IF(COUNTIFS(L:L,L24,M:M,M24+1,R:R,"Oui")&gt;0,"Oui",VLOOKUP(O24,Saisie!H$21:M$326,6,FALSE))</f>
        <v>0</v>
      </c>
    </row>
    <row r="25" spans="1:18" ht="51" x14ac:dyDescent="0.2">
      <c r="A25" s="304" t="s">
        <v>590</v>
      </c>
      <c r="B25" s="747"/>
      <c r="C25" s="304" t="s">
        <v>681</v>
      </c>
      <c r="D25" s="746" t="str">
        <f>IF(COUNTIFS(R:R,"0",I:I,I25)=0,"Oui","")</f>
        <v/>
      </c>
      <c r="E25" s="380" t="s">
        <v>542</v>
      </c>
      <c r="F25" s="304" t="s">
        <v>682</v>
      </c>
      <c r="G25" s="664" t="str">
        <f>IF(COUNTIFS(R:R,"0",J:J,J25)=0,"Oui","")</f>
        <v>Oui</v>
      </c>
      <c r="H25" s="304" t="s">
        <v>590</v>
      </c>
      <c r="I25" s="304" t="s">
        <v>681</v>
      </c>
      <c r="J25" s="383"/>
      <c r="K25" s="383"/>
      <c r="L25" s="378">
        <v>10</v>
      </c>
      <c r="M25" s="378">
        <v>2</v>
      </c>
      <c r="N25" s="396" t="s">
        <v>187</v>
      </c>
      <c r="O25" s="381" t="s">
        <v>314</v>
      </c>
      <c r="P25" s="398">
        <f>IF(COUNTIFS(L:L,L25,M:M,M25+1,P:P,"Oui")&gt;0,"Oui",VLOOKUP(O25,Saisie!H$21:I$326,2,FALSE))</f>
        <v>0</v>
      </c>
      <c r="Q25" s="398">
        <f>IF(COUNTIFS(L:L,L25,M:M,M25+1,Q:Q,"Oui")&gt;0,"Oui",VLOOKUP(O25,Saisie!H$21:K$326,4,FALSE))</f>
        <v>0</v>
      </c>
      <c r="R25" s="301">
        <f>IF(COUNTIFS(L:L,L25,M:M,M25+1,R:R,"Oui")&gt;0,"Oui",VLOOKUP(O25,Saisie!H$21:M$326,6,FALSE))</f>
        <v>0</v>
      </c>
    </row>
    <row r="26" spans="1:18" ht="51" x14ac:dyDescent="0.2">
      <c r="A26" s="304" t="s">
        <v>590</v>
      </c>
      <c r="B26" s="747"/>
      <c r="C26" s="304" t="s">
        <v>681</v>
      </c>
      <c r="D26" s="747"/>
      <c r="E26" s="380" t="s">
        <v>542</v>
      </c>
      <c r="F26" s="304" t="s">
        <v>682</v>
      </c>
      <c r="G26" s="837"/>
      <c r="H26" s="304" t="s">
        <v>590</v>
      </c>
      <c r="I26" s="304" t="s">
        <v>681</v>
      </c>
      <c r="J26" s="383"/>
      <c r="K26" s="383"/>
      <c r="L26" s="378">
        <v>10</v>
      </c>
      <c r="M26" s="378">
        <v>2</v>
      </c>
      <c r="N26" s="396" t="s">
        <v>187</v>
      </c>
      <c r="O26" s="381" t="s">
        <v>173</v>
      </c>
      <c r="P26" s="398">
        <f>IF(COUNTIFS(L:L,L26,M:M,M26+1,P:P,"Oui")&gt;0,"Oui",VLOOKUP(O26,Saisie!H$21:I$326,2,FALSE))</f>
        <v>0</v>
      </c>
      <c r="Q26" s="398">
        <f>IF(COUNTIFS(L:L,L26,M:M,M26+1,Q:Q,"Oui")&gt;0,"Oui",VLOOKUP(O26,Saisie!H$21:K$326,4,FALSE))</f>
        <v>0</v>
      </c>
      <c r="R26" s="301">
        <f>IF(COUNTIFS(L:L,L26,M:M,M26+1,R:R,"Oui")&gt;0,"Oui",VLOOKUP(O26,Saisie!H$21:M$326,6,FALSE))</f>
        <v>0</v>
      </c>
    </row>
    <row r="27" spans="1:18" ht="51" x14ac:dyDescent="0.2">
      <c r="A27" s="304" t="s">
        <v>590</v>
      </c>
      <c r="B27" s="747"/>
      <c r="C27" s="304" t="s">
        <v>681</v>
      </c>
      <c r="D27" s="747"/>
      <c r="E27" s="304" t="s">
        <v>683</v>
      </c>
      <c r="F27" s="304" t="s">
        <v>684</v>
      </c>
      <c r="G27" s="664" t="str">
        <f>IF(COUNTIFS(R:R,"0",J:J,J27)=0,"Oui","")</f>
        <v>Oui</v>
      </c>
      <c r="H27" s="304" t="s">
        <v>590</v>
      </c>
      <c r="I27" s="304" t="s">
        <v>681</v>
      </c>
      <c r="J27" s="383"/>
      <c r="K27" s="383"/>
      <c r="L27" s="378">
        <v>10</v>
      </c>
      <c r="M27" s="378">
        <v>2</v>
      </c>
      <c r="N27" s="396" t="s">
        <v>187</v>
      </c>
      <c r="O27" s="381" t="s">
        <v>314</v>
      </c>
      <c r="P27" s="398">
        <f>IF(COUNTIFS(L:L,L27,M:M,M27+1,P:P,"Oui")&gt;0,"Oui",VLOOKUP(O27,Saisie!H$21:I$326,2,FALSE))</f>
        <v>0</v>
      </c>
      <c r="Q27" s="398">
        <f>IF(COUNTIFS(L:L,L27,M:M,M27+1,Q:Q,"Oui")&gt;0,"Oui",VLOOKUP(O27,Saisie!H$21:K$326,4,FALSE))</f>
        <v>0</v>
      </c>
      <c r="R27" s="301">
        <f>IF(COUNTIFS(L:L,L27,M:M,M27+1,R:R,"Oui")&gt;0,"Oui",VLOOKUP(O27,Saisie!H$21:M$326,6,FALSE))</f>
        <v>0</v>
      </c>
    </row>
    <row r="28" spans="1:18" ht="51" x14ac:dyDescent="0.2">
      <c r="A28" s="304" t="s">
        <v>590</v>
      </c>
      <c r="B28" s="747"/>
      <c r="C28" s="304" t="s">
        <v>681</v>
      </c>
      <c r="D28" s="748"/>
      <c r="E28" s="304" t="s">
        <v>683</v>
      </c>
      <c r="F28" s="304" t="s">
        <v>684</v>
      </c>
      <c r="G28" s="837"/>
      <c r="H28" s="304" t="s">
        <v>590</v>
      </c>
      <c r="I28" s="304" t="s">
        <v>681</v>
      </c>
      <c r="J28" s="383"/>
      <c r="K28" s="383"/>
      <c r="L28" s="378">
        <v>10</v>
      </c>
      <c r="M28" s="378">
        <v>2</v>
      </c>
      <c r="N28" s="396" t="s">
        <v>187</v>
      </c>
      <c r="O28" s="381" t="s">
        <v>173</v>
      </c>
      <c r="P28" s="398">
        <f>IF(COUNTIFS(L:L,L28,M:M,M28+1,P:P,"Oui")&gt;0,"Oui",VLOOKUP(O28,Saisie!H$21:I$326,2,FALSE))</f>
        <v>0</v>
      </c>
      <c r="Q28" s="398">
        <f>IF(COUNTIFS(L:L,L28,M:M,M28+1,Q:Q,"Oui")&gt;0,"Oui",VLOOKUP(O28,Saisie!H$21:K$326,4,FALSE))</f>
        <v>0</v>
      </c>
      <c r="R28" s="301">
        <f>IF(COUNTIFS(L:L,L28,M:M,M28+1,R:R,"Oui")&gt;0,"Oui",VLOOKUP(O28,Saisie!H$21:M$326,6,FALSE))</f>
        <v>0</v>
      </c>
    </row>
    <row r="29" spans="1:18" ht="51" x14ac:dyDescent="0.2">
      <c r="A29" s="304" t="s">
        <v>590</v>
      </c>
      <c r="B29" s="747"/>
      <c r="C29" s="304" t="s">
        <v>685</v>
      </c>
      <c r="D29" s="746" t="str">
        <f>IF(COUNTIFS(R:R,"0",I:I,I29)=0,"Oui","")</f>
        <v/>
      </c>
      <c r="E29" s="304" t="s">
        <v>735</v>
      </c>
      <c r="F29" s="304" t="s">
        <v>687</v>
      </c>
      <c r="G29" s="664" t="str">
        <f>IF(COUNTIFS(R:R,"0",J:J,J29)=0,"Oui","")</f>
        <v>Oui</v>
      </c>
      <c r="H29" s="304" t="s">
        <v>590</v>
      </c>
      <c r="I29" s="304" t="s">
        <v>685</v>
      </c>
      <c r="J29" s="383"/>
      <c r="K29" s="383"/>
      <c r="L29" s="378">
        <v>10</v>
      </c>
      <c r="M29" s="378">
        <v>4</v>
      </c>
      <c r="N29" s="396" t="s">
        <v>548</v>
      </c>
      <c r="O29" s="396" t="s">
        <v>175</v>
      </c>
      <c r="P29" s="398">
        <f>IF(COUNTIFS(L:L,L29,M:M,M29+1,P:P,"Oui")&gt;0,"Oui",VLOOKUP(O29,Saisie!H$21:I$326,2,FALSE))</f>
        <v>0</v>
      </c>
      <c r="Q29" s="398">
        <f>IF(COUNTIFS(L:L,L29,M:M,M29+1,Q:Q,"Oui")&gt;0,"Oui",VLOOKUP(O29,Saisie!H$21:K$326,4,FALSE))</f>
        <v>0</v>
      </c>
      <c r="R29" s="301">
        <f>IF(COUNTIFS(L:L,L29,M:M,M29+1,R:R,"Oui")&gt;0,"Oui",VLOOKUP(O29,Saisie!H$21:M$326,6,FALSE))</f>
        <v>0</v>
      </c>
    </row>
    <row r="30" spans="1:18" ht="51" x14ac:dyDescent="0.2">
      <c r="A30" s="304" t="s">
        <v>590</v>
      </c>
      <c r="B30" s="747"/>
      <c r="C30" s="304" t="s">
        <v>685</v>
      </c>
      <c r="D30" s="747"/>
      <c r="E30" s="304" t="s">
        <v>735</v>
      </c>
      <c r="F30" s="304" t="s">
        <v>687</v>
      </c>
      <c r="G30" s="837"/>
      <c r="H30" s="304" t="s">
        <v>590</v>
      </c>
      <c r="I30" s="304" t="s">
        <v>685</v>
      </c>
      <c r="J30" s="383"/>
      <c r="K30" s="383"/>
      <c r="L30" s="378">
        <v>10</v>
      </c>
      <c r="M30" s="378">
        <v>4</v>
      </c>
      <c r="N30" s="396" t="s">
        <v>548</v>
      </c>
      <c r="O30" s="396" t="s">
        <v>176</v>
      </c>
      <c r="P30" s="398">
        <f>IF(COUNTIFS(L:L,L30,M:M,M30+1,P:P,"Oui")&gt;0,"Oui",VLOOKUP(O30,Saisie!H$21:I$326,2,FALSE))</f>
        <v>0</v>
      </c>
      <c r="Q30" s="398">
        <f>IF(COUNTIFS(L:L,L30,M:M,M30+1,Q:Q,"Oui")&gt;0,"Oui",VLOOKUP(O30,Saisie!H$21:K$326,4,FALSE))</f>
        <v>0</v>
      </c>
      <c r="R30" s="301">
        <f>IF(COUNTIFS(L:L,L30,M:M,M30+1,R:R,"Oui")&gt;0,"Oui",VLOOKUP(O30,Saisie!H$21:M$326,6,FALSE))</f>
        <v>0</v>
      </c>
    </row>
    <row r="31" spans="1:18" ht="51" x14ac:dyDescent="0.2">
      <c r="A31" s="304" t="s">
        <v>590</v>
      </c>
      <c r="B31" s="747"/>
      <c r="C31" s="304" t="s">
        <v>685</v>
      </c>
      <c r="D31" s="747"/>
      <c r="E31" s="304" t="s">
        <v>688</v>
      </c>
      <c r="F31" s="304" t="s">
        <v>689</v>
      </c>
      <c r="G31" s="664" t="str">
        <f>IF(COUNTIFS(R:R,"0",J:J,J31)=0,"Oui","")</f>
        <v>Oui</v>
      </c>
      <c r="H31" s="304" t="s">
        <v>590</v>
      </c>
      <c r="I31" s="304" t="s">
        <v>685</v>
      </c>
      <c r="J31" s="383"/>
      <c r="K31" s="383"/>
      <c r="L31" s="378">
        <v>10</v>
      </c>
      <c r="M31" s="378">
        <v>4</v>
      </c>
      <c r="N31" s="396" t="s">
        <v>548</v>
      </c>
      <c r="O31" s="396" t="s">
        <v>175</v>
      </c>
      <c r="P31" s="398">
        <f>IF(COUNTIFS(L:L,L31,M:M,M31+1,P:P,"Oui")&gt;0,"Oui",VLOOKUP(O31,Saisie!H$21:I$326,2,FALSE))</f>
        <v>0</v>
      </c>
      <c r="Q31" s="398">
        <f>IF(COUNTIFS(L:L,L31,M:M,M31+1,Q:Q,"Oui")&gt;0,"Oui",VLOOKUP(O31,Saisie!H$21:K$326,4,FALSE))</f>
        <v>0</v>
      </c>
      <c r="R31" s="301">
        <f>IF(COUNTIFS(L:L,L31,M:M,M31+1,R:R,"Oui")&gt;0,"Oui",VLOOKUP(O31,Saisie!H$21:M$326,6,FALSE))</f>
        <v>0</v>
      </c>
    </row>
    <row r="32" spans="1:18" ht="51" x14ac:dyDescent="0.2">
      <c r="A32" s="304" t="s">
        <v>590</v>
      </c>
      <c r="B32" s="747"/>
      <c r="C32" s="304" t="s">
        <v>685</v>
      </c>
      <c r="D32" s="747"/>
      <c r="E32" s="304" t="s">
        <v>688</v>
      </c>
      <c r="F32" s="304" t="s">
        <v>689</v>
      </c>
      <c r="G32" s="837"/>
      <c r="H32" s="304" t="s">
        <v>590</v>
      </c>
      <c r="I32" s="304" t="s">
        <v>685</v>
      </c>
      <c r="J32" s="383"/>
      <c r="K32" s="383"/>
      <c r="L32" s="378">
        <v>10</v>
      </c>
      <c r="M32" s="378">
        <v>4</v>
      </c>
      <c r="N32" s="396" t="s">
        <v>548</v>
      </c>
      <c r="O32" s="396" t="s">
        <v>183</v>
      </c>
      <c r="P32" s="398">
        <f>IF(COUNTIFS(L:L,L32,M:M,M32+1,P:P,"Oui")&gt;0,"Oui",VLOOKUP(O32,Saisie!H$21:I$326,2,FALSE))</f>
        <v>0</v>
      </c>
      <c r="Q32" s="398">
        <f>IF(COUNTIFS(L:L,L32,M:M,M32+1,Q:Q,"Oui")&gt;0,"Oui",VLOOKUP(O32,Saisie!H$21:K$326,4,FALSE))</f>
        <v>0</v>
      </c>
      <c r="R32" s="301">
        <f>IF(COUNTIFS(L:L,L32,M:M,M32+1,R:R,"Oui")&gt;0,"Oui",VLOOKUP(O32,Saisie!H$21:M$326,6,FALSE))</f>
        <v>0</v>
      </c>
    </row>
    <row r="33" spans="1:18" ht="51" x14ac:dyDescent="0.2">
      <c r="A33" s="304" t="s">
        <v>590</v>
      </c>
      <c r="B33" s="747"/>
      <c r="C33" s="304" t="s">
        <v>685</v>
      </c>
      <c r="D33" s="747"/>
      <c r="E33" s="304" t="s">
        <v>543</v>
      </c>
      <c r="F33" s="304" t="s">
        <v>544</v>
      </c>
      <c r="G33" s="664" t="str">
        <f>IF(COUNTIFS(R:R,"0",J:J,J33)=0,"Oui","")</f>
        <v>Oui</v>
      </c>
      <c r="H33" s="304" t="s">
        <v>590</v>
      </c>
      <c r="I33" s="304" t="s">
        <v>685</v>
      </c>
      <c r="J33" s="383"/>
      <c r="K33" s="383"/>
      <c r="L33" s="378">
        <v>10</v>
      </c>
      <c r="M33" s="378">
        <v>2</v>
      </c>
      <c r="N33" s="379" t="s">
        <v>187</v>
      </c>
      <c r="O33" s="396" t="s">
        <v>314</v>
      </c>
      <c r="P33" s="398">
        <f>IF(COUNTIFS(L:L,L33,M:M,M33+1,P:P,"Oui")&gt;0,"Oui",VLOOKUP(O33,Saisie!H$21:I$326,2,FALSE))</f>
        <v>0</v>
      </c>
      <c r="Q33" s="398">
        <f>IF(COUNTIFS(L:L,L33,M:M,M33+1,Q:Q,"Oui")&gt;0,"Oui",VLOOKUP(O33,Saisie!H$21:K$326,4,FALSE))</f>
        <v>0</v>
      </c>
      <c r="R33" s="301">
        <f>IF(COUNTIFS(L:L,L33,M:M,M33+1,R:R,"Oui")&gt;0,"Oui",VLOOKUP(O33,Saisie!H$21:M$326,6,FALSE))</f>
        <v>0</v>
      </c>
    </row>
    <row r="34" spans="1:18" ht="51" x14ac:dyDescent="0.2">
      <c r="A34" s="304" t="s">
        <v>590</v>
      </c>
      <c r="B34" s="747"/>
      <c r="C34" s="304" t="s">
        <v>685</v>
      </c>
      <c r="D34" s="747"/>
      <c r="E34" s="304" t="s">
        <v>543</v>
      </c>
      <c r="F34" s="304" t="s">
        <v>544</v>
      </c>
      <c r="G34" s="837"/>
      <c r="H34" s="304" t="s">
        <v>590</v>
      </c>
      <c r="I34" s="304" t="s">
        <v>685</v>
      </c>
      <c r="J34" s="383"/>
      <c r="K34" s="383"/>
      <c r="L34" s="378">
        <v>10</v>
      </c>
      <c r="M34" s="378">
        <v>2</v>
      </c>
      <c r="N34" s="379" t="s">
        <v>187</v>
      </c>
      <c r="O34" s="396" t="s">
        <v>173</v>
      </c>
      <c r="P34" s="398">
        <f>IF(COUNTIFS(L:L,L34,M:M,M34+1,P:P,"Oui")&gt;0,"Oui",VLOOKUP(O34,Saisie!H$21:I$326,2,FALSE))</f>
        <v>0</v>
      </c>
      <c r="Q34" s="398">
        <f>IF(COUNTIFS(L:L,L34,M:M,M34+1,Q:Q,"Oui")&gt;0,"Oui",VLOOKUP(O34,Saisie!H$21:K$326,4,FALSE))</f>
        <v>0</v>
      </c>
      <c r="R34" s="301">
        <f>IF(COUNTIFS(L:L,L34,M:M,M34+1,R:R,"Oui")&gt;0,"Oui",VLOOKUP(O34,Saisie!H$21:M$326,6,FALSE))</f>
        <v>0</v>
      </c>
    </row>
    <row r="35" spans="1:18" ht="38.25" x14ac:dyDescent="0.2">
      <c r="A35" s="304" t="s">
        <v>590</v>
      </c>
      <c r="B35" s="747"/>
      <c r="C35" s="304" t="s">
        <v>685</v>
      </c>
      <c r="D35" s="747"/>
      <c r="E35" s="304" t="s">
        <v>737</v>
      </c>
      <c r="F35" s="304" t="s">
        <v>686</v>
      </c>
      <c r="G35" s="664" t="str">
        <f>IF(COUNTIFS(R:R,"0",J:J,J35)=0,"Oui","")</f>
        <v>Oui</v>
      </c>
      <c r="H35" s="304" t="s">
        <v>590</v>
      </c>
      <c r="I35" s="304" t="s">
        <v>685</v>
      </c>
      <c r="J35" s="383"/>
      <c r="K35" s="383"/>
      <c r="L35" s="378">
        <v>10</v>
      </c>
      <c r="M35" s="378">
        <v>3</v>
      </c>
      <c r="N35" s="379" t="s">
        <v>594</v>
      </c>
      <c r="O35" s="396" t="s">
        <v>174</v>
      </c>
      <c r="P35" s="398">
        <f>IF(COUNTIFS(L:L,L35,M:M,M35+1,P:P,"Oui")&gt;0,"Oui",VLOOKUP(O35,Saisie!H$21:I$326,2,FALSE))</f>
        <v>0</v>
      </c>
      <c r="Q35" s="398">
        <f>IF(COUNTIFS(L:L,L35,M:M,M35+1,Q:Q,"Oui")&gt;0,"Oui",VLOOKUP(O35,Saisie!H$21:K$326,4,FALSE))</f>
        <v>0</v>
      </c>
      <c r="R35" s="301">
        <f>IF(COUNTIFS(L:L,L35,M:M,M35+1,R:R,"Oui")&gt;0,"Oui",VLOOKUP(O35,Saisie!H$21:M$326,6,FALSE))</f>
        <v>0</v>
      </c>
    </row>
    <row r="36" spans="1:18" ht="38.25" x14ac:dyDescent="0.2">
      <c r="A36" s="304" t="s">
        <v>590</v>
      </c>
      <c r="B36" s="747"/>
      <c r="C36" s="304" t="s">
        <v>685</v>
      </c>
      <c r="D36" s="748"/>
      <c r="E36" s="304" t="s">
        <v>737</v>
      </c>
      <c r="F36" s="304" t="s">
        <v>686</v>
      </c>
      <c r="G36" s="837"/>
      <c r="H36" s="304" t="s">
        <v>590</v>
      </c>
      <c r="I36" s="304" t="s">
        <v>685</v>
      </c>
      <c r="J36" s="383"/>
      <c r="K36" s="383"/>
      <c r="L36" s="378">
        <v>10</v>
      </c>
      <c r="M36" s="378">
        <v>3</v>
      </c>
      <c r="N36" s="379" t="s">
        <v>594</v>
      </c>
      <c r="O36" s="381" t="s">
        <v>585</v>
      </c>
      <c r="P36" s="398">
        <f>IF(COUNTIFS(L:L,L36,M:M,M36+1,P:P,"Oui")&gt;0,"Oui",VLOOKUP(O36,Saisie!H$21:I$326,2,FALSE))</f>
        <v>0</v>
      </c>
      <c r="Q36" s="398">
        <f>IF(COUNTIFS(L:L,L36,M:M,M36+1,Q:Q,"Oui")&gt;0,"Oui",VLOOKUP(O36,Saisie!H$21:K$326,4,FALSE))</f>
        <v>0</v>
      </c>
      <c r="R36" s="301">
        <f>IF(COUNTIFS(L:L,L36,M:M,M36+1,R:R,"Oui")&gt;0,"Oui",VLOOKUP(O36,Saisie!H$21:M$326,6,FALSE))</f>
        <v>0</v>
      </c>
    </row>
    <row r="37" spans="1:18" ht="51" x14ac:dyDescent="0.2">
      <c r="A37" s="304" t="s">
        <v>590</v>
      </c>
      <c r="B37" s="747"/>
      <c r="C37" s="304" t="s">
        <v>798</v>
      </c>
      <c r="D37" s="746" t="str">
        <f>IF(COUNTIFS(R:R,"0",I:I,I37)=0,"Oui","")</f>
        <v/>
      </c>
      <c r="E37" s="304" t="s">
        <v>790</v>
      </c>
      <c r="F37" s="304" t="s">
        <v>739</v>
      </c>
      <c r="G37" s="411"/>
      <c r="H37" s="304" t="s">
        <v>590</v>
      </c>
      <c r="I37" s="304" t="s">
        <v>798</v>
      </c>
      <c r="J37" s="383"/>
      <c r="K37" s="383"/>
      <c r="L37" s="378">
        <v>11</v>
      </c>
      <c r="M37" s="378">
        <v>3</v>
      </c>
      <c r="N37" s="379" t="s">
        <v>602</v>
      </c>
      <c r="O37" s="412" t="s">
        <v>178</v>
      </c>
      <c r="P37" s="398">
        <f>IF(COUNTIFS(L:L,L37,M:M,M37+1,P:P,"Oui")&gt;0,"Oui",VLOOKUP(O37,Saisie!H$21:I$326,2,FALSE))</f>
        <v>0</v>
      </c>
      <c r="Q37" s="398">
        <f>IF(COUNTIFS(L:L,L37,M:M,M37+1,Q:Q,"Oui")&gt;0,"Oui",VLOOKUP(O37,Saisie!H$21:K$326,4,FALSE))</f>
        <v>0</v>
      </c>
      <c r="R37" s="301">
        <f>IF(COUNTIFS(L:L,L37,M:M,M37+1,R:R,"Oui")&gt;0,"Oui",VLOOKUP(O37,Saisie!H$21:M$326,6,FALSE))</f>
        <v>0</v>
      </c>
    </row>
    <row r="38" spans="1:18" ht="51" x14ac:dyDescent="0.2">
      <c r="A38" s="304" t="s">
        <v>590</v>
      </c>
      <c r="B38" s="747"/>
      <c r="C38" s="304" t="s">
        <v>690</v>
      </c>
      <c r="D38" s="747"/>
      <c r="E38" s="304" t="s">
        <v>549</v>
      </c>
      <c r="F38" s="304" t="s">
        <v>550</v>
      </c>
      <c r="G38" s="388" t="str">
        <f>IF(COUNTIFS(R:R,"0",J:J,J38)=0,"Oui","")</f>
        <v>Oui</v>
      </c>
      <c r="H38" s="304" t="s">
        <v>590</v>
      </c>
      <c r="I38" s="304" t="s">
        <v>690</v>
      </c>
      <c r="J38" s="383"/>
      <c r="K38" s="383"/>
      <c r="L38" s="387">
        <v>11</v>
      </c>
      <c r="M38" s="387">
        <v>1</v>
      </c>
      <c r="N38" s="386" t="s">
        <v>598</v>
      </c>
      <c r="O38" s="397" t="s">
        <v>177</v>
      </c>
      <c r="P38" s="398">
        <f>IF(COUNTIFS(L:L,L38,M:M,M38+1,P:P,"Oui")&gt;0,"Oui",VLOOKUP(O38,Saisie!H$21:I$326,2,FALSE))</f>
        <v>0</v>
      </c>
      <c r="Q38" s="398">
        <f>IF(COUNTIFS(L:L,L38,M:M,M38+1,Q:Q,"Oui")&gt;0,"Oui",VLOOKUP(O38,Saisie!H$21:K$326,4,FALSE))</f>
        <v>0</v>
      </c>
      <c r="R38" s="301">
        <f>IF(COUNTIFS(L:L,L38,M:M,M38+1,R:R,"Oui")&gt;0,"Oui",VLOOKUP(O38,Saisie!H$21:M$326,6,FALSE))</f>
        <v>0</v>
      </c>
    </row>
    <row r="39" spans="1:18" ht="51" x14ac:dyDescent="0.2">
      <c r="A39" s="304" t="s">
        <v>590</v>
      </c>
      <c r="B39" s="747"/>
      <c r="C39" s="304" t="s">
        <v>690</v>
      </c>
      <c r="D39" s="747"/>
      <c r="E39" s="304" t="s">
        <v>596</v>
      </c>
      <c r="F39" s="304" t="s">
        <v>597</v>
      </c>
      <c r="G39" s="411"/>
      <c r="H39" s="304" t="s">
        <v>590</v>
      </c>
      <c r="I39" s="304" t="s">
        <v>690</v>
      </c>
      <c r="J39" s="383"/>
      <c r="K39" s="383"/>
      <c r="L39" s="387">
        <v>11</v>
      </c>
      <c r="M39" s="387">
        <v>2</v>
      </c>
      <c r="N39" s="386" t="s">
        <v>195</v>
      </c>
      <c r="O39" s="397" t="s">
        <v>551</v>
      </c>
      <c r="P39" s="398">
        <f>IF(COUNTIFS(L:L,L39,M:M,M39+1,P:P,"Oui")&gt;0,"Oui",VLOOKUP(O39,Saisie!H$21:I$326,2,FALSE))</f>
        <v>0</v>
      </c>
      <c r="Q39" s="398">
        <f>IF(COUNTIFS(L:L,L39,M:M,M39+1,Q:Q,"Oui")&gt;0,"Oui",VLOOKUP(O39,Saisie!H$21:K$326,4,FALSE))</f>
        <v>0</v>
      </c>
      <c r="R39" s="301">
        <f>IF(COUNTIFS(L:L,L39,M:M,M39+1,R:R,"Oui")&gt;0,"Oui",VLOOKUP(O39,Saisie!H$21:M$326,6,FALSE))</f>
        <v>0</v>
      </c>
    </row>
    <row r="40" spans="1:18" ht="63.75" x14ac:dyDescent="0.2">
      <c r="A40" s="304" t="s">
        <v>590</v>
      </c>
      <c r="B40" s="747"/>
      <c r="C40" s="304" t="s">
        <v>690</v>
      </c>
      <c r="D40" s="747"/>
      <c r="E40" s="304" t="s">
        <v>599</v>
      </c>
      <c r="F40" s="304" t="s">
        <v>740</v>
      </c>
      <c r="G40" s="388" t="str">
        <f>IF(COUNTIFS(R:R,"0",J:J,J40)=0,"Oui","")</f>
        <v>Oui</v>
      </c>
      <c r="H40" s="304" t="s">
        <v>590</v>
      </c>
      <c r="I40" s="304" t="s">
        <v>690</v>
      </c>
      <c r="J40" s="383"/>
      <c r="K40" s="383"/>
      <c r="L40" s="378">
        <v>11</v>
      </c>
      <c r="M40" s="378">
        <v>2</v>
      </c>
      <c r="N40" s="379" t="s">
        <v>195</v>
      </c>
      <c r="O40" s="381" t="s">
        <v>551</v>
      </c>
      <c r="P40" s="398">
        <f>IF(COUNTIFS(L:L,L40,M:M,M40+1,P:P,"Oui")&gt;0,"Oui",VLOOKUP(O40,Saisie!H$21:I$326,2,FALSE))</f>
        <v>0</v>
      </c>
      <c r="Q40" s="398">
        <f>IF(COUNTIFS(L:L,L40,M:M,M40+1,Q:Q,"Oui")&gt;0,"Oui",VLOOKUP(O40,Saisie!H$21:K$326,4,FALSE))</f>
        <v>0</v>
      </c>
      <c r="R40" s="301">
        <f>IF(COUNTIFS(L:L,L40,M:M,M40+1,R:R,"Oui")&gt;0,"Oui",VLOOKUP(O40,Saisie!H$21:M$326,6,FALSE))</f>
        <v>0</v>
      </c>
    </row>
    <row r="41" spans="1:18" ht="51" x14ac:dyDescent="0.2">
      <c r="A41" s="304" t="s">
        <v>590</v>
      </c>
      <c r="B41" s="747"/>
      <c r="C41" s="304" t="s">
        <v>690</v>
      </c>
      <c r="D41" s="748"/>
      <c r="E41" s="304" t="s">
        <v>738</v>
      </c>
      <c r="F41" s="304" t="s">
        <v>739</v>
      </c>
      <c r="G41" s="411"/>
      <c r="H41" s="304" t="s">
        <v>590</v>
      </c>
      <c r="I41" s="304" t="s">
        <v>690</v>
      </c>
      <c r="J41" s="383"/>
      <c r="K41" s="383"/>
      <c r="L41" s="378">
        <v>11</v>
      </c>
      <c r="M41" s="378">
        <v>3</v>
      </c>
      <c r="N41" s="379" t="s">
        <v>602</v>
      </c>
      <c r="O41" s="381" t="s">
        <v>184</v>
      </c>
      <c r="P41" s="398">
        <f>IF(COUNTIFS(L:L,L41,M:M,M41+1,P:P,"Oui")&gt;0,"Oui",VLOOKUP(O41,Saisie!H$21:I$326,2,FALSE))</f>
        <v>0</v>
      </c>
      <c r="Q41" s="398">
        <f>IF(COUNTIFS(L:L,L41,M:M,M41+1,Q:Q,"Oui")&gt;0,"Oui",VLOOKUP(O41,Saisie!H$21:K$326,4,FALSE))</f>
        <v>0</v>
      </c>
      <c r="R41" s="301">
        <f>IF(COUNTIFS(L:L,L41,M:M,M41+1,R:R,"Oui")&gt;0,"Oui",VLOOKUP(O41,Saisie!H$21:M$326,6,FALSE))</f>
        <v>0</v>
      </c>
    </row>
    <row r="42" spans="1:18" ht="51" customHeight="1" x14ac:dyDescent="0.2">
      <c r="A42" s="304" t="s">
        <v>590</v>
      </c>
      <c r="B42" s="747"/>
      <c r="C42" s="304" t="s">
        <v>799</v>
      </c>
      <c r="D42" s="746" t="str">
        <f>IF(COUNTIFS(R:R,"0",I:I,I42)=0,"Oui","")</f>
        <v/>
      </c>
      <c r="E42" s="304" t="s">
        <v>558</v>
      </c>
      <c r="F42" s="304" t="s">
        <v>743</v>
      </c>
      <c r="G42" s="388" t="str">
        <f>IF(COUNTIFS(R:R,"0",J:J,J42)=0,"Oui","")</f>
        <v>Oui</v>
      </c>
      <c r="H42" s="304" t="s">
        <v>590</v>
      </c>
      <c r="I42" s="304" t="s">
        <v>799</v>
      </c>
      <c r="J42" s="383"/>
      <c r="K42" s="383"/>
      <c r="L42" s="398">
        <v>11</v>
      </c>
      <c r="M42" s="398">
        <v>3</v>
      </c>
      <c r="N42" s="379" t="s">
        <v>602</v>
      </c>
      <c r="O42" s="381" t="s">
        <v>178</v>
      </c>
      <c r="P42" s="398">
        <f>IF(COUNTIFS(L:L,L42,M:M,M42+1,P:P,"Oui")&gt;0,"Oui",VLOOKUP(O42,Saisie!H$21:I$326,2,FALSE))</f>
        <v>0</v>
      </c>
      <c r="Q42" s="398">
        <f>IF(COUNTIFS(L:L,L42,M:M,M42+1,Q:Q,"Oui")&gt;0,"Oui",VLOOKUP(O42,Saisie!H$21:K$326,4,FALSE))</f>
        <v>0</v>
      </c>
      <c r="R42" s="301">
        <f>IF(COUNTIFS(L:L,L42,M:M,M42+1,R:R,"Oui")&gt;0,"Oui",VLOOKUP(O42,Saisie!H$21:M$326,6,FALSE))</f>
        <v>0</v>
      </c>
    </row>
    <row r="43" spans="1:18" ht="51" x14ac:dyDescent="0.2">
      <c r="A43" s="304" t="s">
        <v>590</v>
      </c>
      <c r="B43" s="747"/>
      <c r="C43" s="304" t="s">
        <v>800</v>
      </c>
      <c r="D43" s="747"/>
      <c r="E43" s="304" t="s">
        <v>559</v>
      </c>
      <c r="F43" s="304" t="s">
        <v>691</v>
      </c>
      <c r="G43" s="411"/>
      <c r="H43" s="304" t="s">
        <v>590</v>
      </c>
      <c r="I43" s="304" t="s">
        <v>800</v>
      </c>
      <c r="J43" s="383"/>
      <c r="K43" s="383"/>
      <c r="L43" s="398">
        <v>11</v>
      </c>
      <c r="M43" s="398">
        <v>3</v>
      </c>
      <c r="N43" s="379" t="s">
        <v>602</v>
      </c>
      <c r="O43" s="381" t="s">
        <v>184</v>
      </c>
      <c r="P43" s="398">
        <f>IF(COUNTIFS(L:L,L43,M:M,M43+1,P:P,"Oui")&gt;0,"Oui",VLOOKUP(O43,Saisie!H$21:I$326,2,FALSE))</f>
        <v>0</v>
      </c>
      <c r="Q43" s="398">
        <f>IF(COUNTIFS(L:L,L43,M:M,M43+1,Q:Q,"Oui")&gt;0,"Oui",VLOOKUP(O43,Saisie!H$21:K$326,4,FALSE))</f>
        <v>0</v>
      </c>
      <c r="R43" s="301">
        <f>IF(COUNTIFS(L:L,L43,M:M,M43+1,R:R,"Oui")&gt;0,"Oui",VLOOKUP(O43,Saisie!H$21:M$326,6,FALSE))</f>
        <v>0</v>
      </c>
    </row>
    <row r="44" spans="1:18" ht="63.75" x14ac:dyDescent="0.2">
      <c r="A44" s="304" t="s">
        <v>590</v>
      </c>
      <c r="B44" s="747"/>
      <c r="C44" s="304" t="s">
        <v>800</v>
      </c>
      <c r="D44" s="748"/>
      <c r="E44" s="304" t="s">
        <v>741</v>
      </c>
      <c r="F44" s="304" t="s">
        <v>791</v>
      </c>
      <c r="G44" s="388" t="str">
        <f>IF(COUNTIFS(R:R,"0",J:J,J44)=0,"Oui","")</f>
        <v>Oui</v>
      </c>
      <c r="H44" s="304" t="s">
        <v>590</v>
      </c>
      <c r="I44" s="304" t="s">
        <v>800</v>
      </c>
      <c r="J44" s="383"/>
      <c r="K44" s="383"/>
      <c r="L44" s="398">
        <v>11</v>
      </c>
      <c r="M44" s="398">
        <v>3</v>
      </c>
      <c r="N44" s="379" t="s">
        <v>602</v>
      </c>
      <c r="O44" s="412" t="s">
        <v>184</v>
      </c>
      <c r="P44" s="398">
        <f>IF(COUNTIFS(L:L,L44,M:M,M44+1,P:P,"Oui")&gt;0,"Oui",VLOOKUP(O44,Saisie!H$21:I$326,2,FALSE))</f>
        <v>0</v>
      </c>
      <c r="Q44" s="398">
        <f>IF(COUNTIFS(L:L,L44,M:M,M44+1,Q:Q,"Oui")&gt;0,"Oui",VLOOKUP(O44,Saisie!H$21:K$326,4,FALSE))</f>
        <v>0</v>
      </c>
      <c r="R44" s="301">
        <f>IF(COUNTIFS(L:L,L44,M:M,M44+1,R:R,"Oui")&gt;0,"Oui",VLOOKUP(O44,Saisie!H$21:M$326,6,FALSE))</f>
        <v>0</v>
      </c>
    </row>
    <row r="45" spans="1:18" ht="51" x14ac:dyDescent="0.2">
      <c r="A45" s="304" t="s">
        <v>590</v>
      </c>
      <c r="B45" s="747"/>
      <c r="C45" s="304" t="s">
        <v>604</v>
      </c>
      <c r="D45" s="746" t="str">
        <f>IF(COUNTIFS(R:R,"0",I:I,I45)=0,"Oui","")</f>
        <v/>
      </c>
      <c r="E45" s="304" t="s">
        <v>540</v>
      </c>
      <c r="F45" s="304" t="s">
        <v>541</v>
      </c>
      <c r="G45" s="411"/>
      <c r="H45" s="304" t="s">
        <v>590</v>
      </c>
      <c r="I45" s="304" t="s">
        <v>604</v>
      </c>
      <c r="J45" s="383"/>
      <c r="K45" s="383"/>
      <c r="L45" s="398">
        <v>9</v>
      </c>
      <c r="M45" s="398">
        <v>3</v>
      </c>
      <c r="N45" s="379" t="s">
        <v>606</v>
      </c>
      <c r="O45" s="381" t="s">
        <v>247</v>
      </c>
      <c r="P45" s="398">
        <f>IF(COUNTIFS(L:L,L45,M:M,M45+1,P:P,"Oui")&gt;0,"Oui",VLOOKUP(O45,Saisie!H$21:I$326,2,FALSE))</f>
        <v>0</v>
      </c>
      <c r="Q45" s="398">
        <f>IF(COUNTIFS(L:L,L45,M:M,M45+1,Q:Q,"Oui")&gt;0,"Oui",VLOOKUP(O45,Saisie!H$21:K$326,4,FALSE))</f>
        <v>0</v>
      </c>
      <c r="R45" s="301">
        <f>IF(COUNTIFS(L:L,L45,M:M,M45+1,R:R,"Oui")&gt;0,"Oui",VLOOKUP(O45,Saisie!H$21:M$326,6,FALSE))</f>
        <v>0</v>
      </c>
    </row>
    <row r="46" spans="1:18" ht="51" x14ac:dyDescent="0.2">
      <c r="A46" s="304" t="s">
        <v>590</v>
      </c>
      <c r="B46" s="747"/>
      <c r="C46" s="304" t="s">
        <v>604</v>
      </c>
      <c r="D46" s="747"/>
      <c r="E46" s="304" t="s">
        <v>540</v>
      </c>
      <c r="F46" s="304" t="s">
        <v>541</v>
      </c>
      <c r="G46" s="388" t="str">
        <f>IF(COUNTIFS(R:R,"0",J:J,J46)=0,"Oui","")</f>
        <v>Oui</v>
      </c>
      <c r="H46" s="304" t="s">
        <v>590</v>
      </c>
      <c r="I46" s="304" t="s">
        <v>604</v>
      </c>
      <c r="J46" s="383"/>
      <c r="K46" s="383"/>
      <c r="L46" s="398">
        <v>9</v>
      </c>
      <c r="M46" s="398">
        <v>3</v>
      </c>
      <c r="N46" s="379" t="s">
        <v>606</v>
      </c>
      <c r="O46" s="381" t="s">
        <v>166</v>
      </c>
      <c r="P46" s="398">
        <f>IF(COUNTIFS(L:L,L46,M:M,M46+1,P:P,"Oui")&gt;0,"Oui",VLOOKUP(O46,Saisie!H$21:I$326,2,FALSE))</f>
        <v>0</v>
      </c>
      <c r="Q46" s="398">
        <f>IF(COUNTIFS(L:L,L46,M:M,M46+1,Q:Q,"Oui")&gt;0,"Oui",VLOOKUP(O46,Saisie!H$21:K$326,4,FALSE))</f>
        <v>0</v>
      </c>
      <c r="R46" s="301">
        <f>IF(COUNTIFS(L:L,L46,M:M,M46+1,R:R,"Oui")&gt;0,"Oui",VLOOKUP(O46,Saisie!H$21:M$326,6,FALSE))</f>
        <v>0</v>
      </c>
    </row>
    <row r="47" spans="1:18" ht="51" x14ac:dyDescent="0.2">
      <c r="A47" s="304" t="s">
        <v>590</v>
      </c>
      <c r="B47" s="747"/>
      <c r="C47" s="304" t="s">
        <v>604</v>
      </c>
      <c r="D47" s="747"/>
      <c r="E47" s="304" t="s">
        <v>607</v>
      </c>
      <c r="F47" s="304" t="s">
        <v>546</v>
      </c>
      <c r="G47" s="411"/>
      <c r="H47" s="304" t="s">
        <v>590</v>
      </c>
      <c r="I47" s="304" t="s">
        <v>604</v>
      </c>
      <c r="J47" s="383"/>
      <c r="K47" s="383"/>
      <c r="L47" s="398">
        <v>10</v>
      </c>
      <c r="M47" s="398">
        <v>2</v>
      </c>
      <c r="N47" s="379" t="s">
        <v>187</v>
      </c>
      <c r="O47" s="381" t="s">
        <v>314</v>
      </c>
      <c r="P47" s="398">
        <f>IF(COUNTIFS(L:L,L47,M:M,M47+1,P:P,"Oui")&gt;0,"Oui",VLOOKUP(O47,Saisie!H$21:I$326,2,FALSE))</f>
        <v>0</v>
      </c>
      <c r="Q47" s="398">
        <f>IF(COUNTIFS(L:L,L47,M:M,M47+1,Q:Q,"Oui")&gt;0,"Oui",VLOOKUP(O47,Saisie!H$21:K$326,4,FALSE))</f>
        <v>0</v>
      </c>
      <c r="R47" s="301">
        <f>IF(COUNTIFS(L:L,L47,M:M,M47+1,R:R,"Oui")&gt;0,"Oui",VLOOKUP(O47,Saisie!H$21:M$326,6,FALSE))</f>
        <v>0</v>
      </c>
    </row>
    <row r="48" spans="1:18" ht="51" x14ac:dyDescent="0.2">
      <c r="A48" s="304" t="s">
        <v>590</v>
      </c>
      <c r="B48" s="747"/>
      <c r="C48" s="304" t="s">
        <v>604</v>
      </c>
      <c r="D48" s="747"/>
      <c r="E48" s="304" t="s">
        <v>607</v>
      </c>
      <c r="F48" s="304" t="s">
        <v>546</v>
      </c>
      <c r="G48" s="388" t="str">
        <f>IF(COUNTIFS(R:R,"0",J:J,J48)=0,"Oui","")</f>
        <v>Oui</v>
      </c>
      <c r="H48" s="304" t="s">
        <v>590</v>
      </c>
      <c r="I48" s="304" t="s">
        <v>604</v>
      </c>
      <c r="J48" s="383"/>
      <c r="K48" s="383"/>
      <c r="L48" s="398">
        <v>10</v>
      </c>
      <c r="M48" s="398">
        <v>2</v>
      </c>
      <c r="N48" s="379" t="s">
        <v>187</v>
      </c>
      <c r="O48" s="412" t="s">
        <v>173</v>
      </c>
      <c r="P48" s="398">
        <f>IF(COUNTIFS(L:L,L48,M:M,M48+1,P:P,"Oui")&gt;0,"Oui",VLOOKUP(O48,Saisie!H$21:I$326,2,FALSE))</f>
        <v>0</v>
      </c>
      <c r="Q48" s="398">
        <f>IF(COUNTIFS(L:L,L48,M:M,M48+1,Q:Q,"Oui")&gt;0,"Oui",VLOOKUP(O48,Saisie!H$21:K$326,4,FALSE))</f>
        <v>0</v>
      </c>
      <c r="R48" s="301">
        <f>IF(COUNTIFS(L:L,L48,M:M,M48+1,R:R,"Oui")&gt;0,"Oui",VLOOKUP(O48,Saisie!H$21:M$326,6,FALSE))</f>
        <v>0</v>
      </c>
    </row>
    <row r="49" spans="1:18" ht="51" x14ac:dyDescent="0.2">
      <c r="A49" s="304" t="s">
        <v>590</v>
      </c>
      <c r="B49" s="747"/>
      <c r="C49" s="304" t="s">
        <v>604</v>
      </c>
      <c r="D49" s="747"/>
      <c r="E49" s="304" t="s">
        <v>545</v>
      </c>
      <c r="F49" s="304" t="s">
        <v>605</v>
      </c>
      <c r="G49" s="411"/>
      <c r="H49" s="304" t="s">
        <v>590</v>
      </c>
      <c r="I49" s="304" t="s">
        <v>604</v>
      </c>
      <c r="J49" s="383"/>
      <c r="K49" s="383"/>
      <c r="L49" s="398">
        <v>10</v>
      </c>
      <c r="M49" s="398">
        <v>2</v>
      </c>
      <c r="N49" s="379" t="s">
        <v>187</v>
      </c>
      <c r="O49" s="412" t="s">
        <v>314</v>
      </c>
      <c r="P49" s="398">
        <f>IF(COUNTIFS(L:L,L49,M:M,M49+1,P:P,"Oui")&gt;0,"Oui",VLOOKUP(O49,Saisie!H$21:I$326,2,FALSE))</f>
        <v>0</v>
      </c>
      <c r="Q49" s="398">
        <f>IF(COUNTIFS(L:L,L49,M:M,M49+1,Q:Q,"Oui")&gt;0,"Oui",VLOOKUP(O49,Saisie!H$21:K$326,4,FALSE))</f>
        <v>0</v>
      </c>
      <c r="R49" s="301">
        <f>IF(COUNTIFS(L:L,L49,M:M,M49+1,R:R,"Oui")&gt;0,"Oui",VLOOKUP(O49,Saisie!H$21:M$326,6,FALSE))</f>
        <v>0</v>
      </c>
    </row>
    <row r="50" spans="1:18" ht="51" x14ac:dyDescent="0.2">
      <c r="A50" s="304" t="s">
        <v>590</v>
      </c>
      <c r="B50" s="748"/>
      <c r="C50" s="304" t="s">
        <v>604</v>
      </c>
      <c r="D50" s="748"/>
      <c r="E50" s="304" t="s">
        <v>545</v>
      </c>
      <c r="F50" s="304" t="s">
        <v>605</v>
      </c>
      <c r="G50" s="388" t="str">
        <f>IF(COUNTIFS(R:R,"0",J:J,J50)=0,"Oui","")</f>
        <v>Oui</v>
      </c>
      <c r="H50" s="304" t="s">
        <v>590</v>
      </c>
      <c r="I50" s="304" t="s">
        <v>604</v>
      </c>
      <c r="J50" s="383"/>
      <c r="K50" s="383"/>
      <c r="L50" s="378">
        <v>10</v>
      </c>
      <c r="M50" s="378">
        <v>2</v>
      </c>
      <c r="N50" s="381" t="s">
        <v>187</v>
      </c>
      <c r="O50" s="381" t="s">
        <v>173</v>
      </c>
      <c r="P50" s="398">
        <f>IF(COUNTIFS(L:L,L50,M:M,M50+1,P:P,"Oui")&gt;0,"Oui",VLOOKUP(O50,Saisie!H$21:I$326,2,FALSE))</f>
        <v>0</v>
      </c>
      <c r="Q50" s="398">
        <f>IF(COUNTIFS(L:L,L50,M:M,M50+1,Q:Q,"Oui")&gt;0,"Oui",VLOOKUP(O50,Saisie!H$21:K$326,4,FALSE))</f>
        <v>0</v>
      </c>
      <c r="R50" s="301">
        <f>IF(COUNTIFS(L:L,L50,M:M,M50+1,R:R,"Oui")&gt;0,"Oui",VLOOKUP(O50,Saisie!H$21:M$326,6,FALSE))</f>
        <v>0</v>
      </c>
    </row>
    <row r="51" spans="1:18" ht="51" x14ac:dyDescent="0.2">
      <c r="A51" s="304" t="s">
        <v>608</v>
      </c>
      <c r="B51" s="836" t="str">
        <f>IF(COUNTIFS(R:R,"0",H:H,A51)=0,"Oui","")</f>
        <v/>
      </c>
      <c r="C51" s="304" t="s">
        <v>609</v>
      </c>
      <c r="D51" s="746" t="str">
        <f>IF(COUNTIFS(R:R,"0",I:I,I51)=0,"Oui","")</f>
        <v/>
      </c>
      <c r="E51" s="304" t="s">
        <v>518</v>
      </c>
      <c r="F51" s="304" t="s">
        <v>519</v>
      </c>
      <c r="G51" s="411"/>
      <c r="H51" s="304" t="s">
        <v>608</v>
      </c>
      <c r="I51" s="304" t="s">
        <v>609</v>
      </c>
      <c r="J51" s="383"/>
      <c r="K51" s="383"/>
      <c r="L51" s="378">
        <v>6</v>
      </c>
      <c r="M51" s="378">
        <v>2</v>
      </c>
      <c r="N51" s="381" t="s">
        <v>516</v>
      </c>
      <c r="O51" s="381" t="s">
        <v>227</v>
      </c>
      <c r="P51" s="398">
        <f>IF(COUNTIFS(L:L,L51,M:M,M51+1,P:P,"Oui")&gt;0,"Oui",VLOOKUP(O51,Saisie!H$21:I$326,2,FALSE))</f>
        <v>0</v>
      </c>
      <c r="Q51" s="398">
        <f>IF(COUNTIFS(L:L,L51,M:M,M51+1,Q:Q,"Oui")&gt;0,"Oui",VLOOKUP(O51,Saisie!H$21:K$326,4,FALSE))</f>
        <v>0</v>
      </c>
      <c r="R51" s="301">
        <f>IF(COUNTIFS(L:L,L51,M:M,M51+1,R:R,"Oui")&gt;0,"Oui",VLOOKUP(O51,Saisie!H$21:M$326,6,FALSE))</f>
        <v>0</v>
      </c>
    </row>
    <row r="52" spans="1:18" ht="51" x14ac:dyDescent="0.2">
      <c r="A52" s="304" t="s">
        <v>608</v>
      </c>
      <c r="B52" s="747"/>
      <c r="C52" s="304" t="s">
        <v>609</v>
      </c>
      <c r="D52" s="747"/>
      <c r="E52" s="304" t="s">
        <v>518</v>
      </c>
      <c r="F52" s="304" t="s">
        <v>519</v>
      </c>
      <c r="G52" s="411"/>
      <c r="H52" s="304" t="s">
        <v>608</v>
      </c>
      <c r="I52" s="304" t="s">
        <v>609</v>
      </c>
      <c r="J52" s="383"/>
      <c r="K52" s="383"/>
      <c r="L52" s="378">
        <v>6</v>
      </c>
      <c r="M52" s="378">
        <v>2</v>
      </c>
      <c r="N52" s="381" t="s">
        <v>516</v>
      </c>
      <c r="O52" s="412" t="s">
        <v>285</v>
      </c>
      <c r="P52" s="398">
        <f>IF(COUNTIFS(L:L,L52,M:M,M52+1,P:P,"Oui")&gt;0,"Oui",VLOOKUP(O52,Saisie!H$21:I$326,2,FALSE))</f>
        <v>0</v>
      </c>
      <c r="Q52" s="398">
        <f>IF(COUNTIFS(L:L,L52,M:M,M52+1,Q:Q,"Oui")&gt;0,"Oui",VLOOKUP(O52,Saisie!H$21:K$326,4,FALSE))</f>
        <v>0</v>
      </c>
      <c r="R52" s="301">
        <f>IF(COUNTIFS(L:L,L52,M:M,M52+1,R:R,"Oui")&gt;0,"Oui",VLOOKUP(O52,Saisie!H$21:M$326,6,FALSE))</f>
        <v>0</v>
      </c>
    </row>
    <row r="53" spans="1:18" ht="51" x14ac:dyDescent="0.2">
      <c r="A53" s="304" t="s">
        <v>608</v>
      </c>
      <c r="B53" s="747"/>
      <c r="C53" s="304" t="s">
        <v>609</v>
      </c>
      <c r="D53" s="747"/>
      <c r="E53" s="304" t="s">
        <v>610</v>
      </c>
      <c r="F53" s="304" t="s">
        <v>517</v>
      </c>
      <c r="G53" s="664" t="str">
        <f>IF(COUNTIFS(R:R,"0",J:J,J53)=0,"Oui","")</f>
        <v>Oui</v>
      </c>
      <c r="H53" s="304" t="s">
        <v>608</v>
      </c>
      <c r="I53" s="304" t="s">
        <v>609</v>
      </c>
      <c r="J53" s="383"/>
      <c r="K53" s="383"/>
      <c r="L53" s="378">
        <v>6</v>
      </c>
      <c r="M53" s="378">
        <v>2</v>
      </c>
      <c r="N53" s="381" t="s">
        <v>516</v>
      </c>
      <c r="O53" s="381" t="s">
        <v>226</v>
      </c>
      <c r="P53" s="398">
        <f>IF(COUNTIFS(L:L,L53,M:M,M53+1,P:P,"Oui")&gt;0,"Oui",VLOOKUP(O53,Saisie!H$21:I$326,2,FALSE))</f>
        <v>0</v>
      </c>
      <c r="Q53" s="398">
        <f>IF(COUNTIFS(L:L,L53,M:M,M53+1,Q:Q,"Oui")&gt;0,"Oui",VLOOKUP(O53,Saisie!H$21:K$326,4,FALSE))</f>
        <v>0</v>
      </c>
      <c r="R53" s="301">
        <f>IF(COUNTIFS(L:L,L53,M:M,M53+1,R:R,"Oui")&gt;0,"Oui",VLOOKUP(O53,Saisie!H$21:M$326,6,FALSE))</f>
        <v>0</v>
      </c>
    </row>
    <row r="54" spans="1:18" ht="51" x14ac:dyDescent="0.2">
      <c r="A54" s="304" t="s">
        <v>608</v>
      </c>
      <c r="B54" s="747"/>
      <c r="C54" s="304" t="s">
        <v>609</v>
      </c>
      <c r="D54" s="747"/>
      <c r="E54" s="304" t="s">
        <v>610</v>
      </c>
      <c r="F54" s="304" t="s">
        <v>517</v>
      </c>
      <c r="G54" s="837"/>
      <c r="H54" s="304" t="s">
        <v>608</v>
      </c>
      <c r="I54" s="304" t="s">
        <v>609</v>
      </c>
      <c r="J54" s="383"/>
      <c r="K54" s="383"/>
      <c r="L54" s="378">
        <v>6</v>
      </c>
      <c r="M54" s="378">
        <v>2</v>
      </c>
      <c r="N54" s="381" t="s">
        <v>516</v>
      </c>
      <c r="O54" s="381" t="s">
        <v>227</v>
      </c>
      <c r="P54" s="398">
        <f>IF(COUNTIFS(L:L,L54,M:M,M54+1,P:P,"Oui")&gt;0,"Oui",VLOOKUP(O54,Saisie!H$21:I$326,2,FALSE))</f>
        <v>0</v>
      </c>
      <c r="Q54" s="398">
        <f>IF(COUNTIFS(L:L,L54,M:M,M54+1,Q:Q,"Oui")&gt;0,"Oui",VLOOKUP(O54,Saisie!H$21:K$326,4,FALSE))</f>
        <v>0</v>
      </c>
      <c r="R54" s="301">
        <f>IF(COUNTIFS(L:L,L54,M:M,M54+1,R:R,"Oui")&gt;0,"Oui",VLOOKUP(O54,Saisie!H$21:M$326,6,FALSE))</f>
        <v>0</v>
      </c>
    </row>
    <row r="55" spans="1:18" ht="51" x14ac:dyDescent="0.2">
      <c r="A55" s="304" t="s">
        <v>608</v>
      </c>
      <c r="B55" s="747"/>
      <c r="C55" s="304" t="s">
        <v>609</v>
      </c>
      <c r="D55" s="747"/>
      <c r="E55" s="304" t="s">
        <v>610</v>
      </c>
      <c r="F55" s="304" t="s">
        <v>517</v>
      </c>
      <c r="G55" s="837"/>
      <c r="H55" s="304" t="s">
        <v>608</v>
      </c>
      <c r="I55" s="304" t="s">
        <v>609</v>
      </c>
      <c r="J55" s="383"/>
      <c r="K55" s="383"/>
      <c r="L55" s="378">
        <v>6</v>
      </c>
      <c r="M55" s="378">
        <v>2</v>
      </c>
      <c r="N55" s="381" t="s">
        <v>516</v>
      </c>
      <c r="O55" s="381" t="s">
        <v>285</v>
      </c>
      <c r="P55" s="398">
        <f>IF(COUNTIFS(L:L,L55,M:M,M55+1,P:P,"Oui")&gt;0,"Oui",VLOOKUP(O55,Saisie!H$21:I$326,2,FALSE))</f>
        <v>0</v>
      </c>
      <c r="Q55" s="398">
        <f>IF(COUNTIFS(L:L,L55,M:M,M55+1,Q:Q,"Oui")&gt;0,"Oui",VLOOKUP(O55,Saisie!H$21:K$326,4,FALSE))</f>
        <v>0</v>
      </c>
      <c r="R55" s="301">
        <f>IF(COUNTIFS(L:L,L55,M:M,M55+1,R:R,"Oui")&gt;0,"Oui",VLOOKUP(O55,Saisie!H$21:M$326,6,FALSE))</f>
        <v>0</v>
      </c>
    </row>
    <row r="56" spans="1:18" ht="51" x14ac:dyDescent="0.2">
      <c r="A56" s="304" t="s">
        <v>608</v>
      </c>
      <c r="B56" s="747"/>
      <c r="C56" s="304" t="s">
        <v>609</v>
      </c>
      <c r="D56" s="747"/>
      <c r="E56" s="304" t="s">
        <v>612</v>
      </c>
      <c r="F56" s="304" t="s">
        <v>521</v>
      </c>
      <c r="G56" s="388" t="str">
        <f>IF(COUNTIFS(R:R,"0",J:J,J56)=0,"Oui","")</f>
        <v>Oui</v>
      </c>
      <c r="H56" s="304" t="s">
        <v>608</v>
      </c>
      <c r="I56" s="304" t="s">
        <v>609</v>
      </c>
      <c r="J56" s="383"/>
      <c r="K56" s="383"/>
      <c r="L56" s="378">
        <v>6</v>
      </c>
      <c r="M56" s="378">
        <v>2</v>
      </c>
      <c r="N56" s="381" t="s">
        <v>516</v>
      </c>
      <c r="O56" s="381" t="s">
        <v>285</v>
      </c>
      <c r="P56" s="398">
        <f>IF(COUNTIFS(L:L,L56,M:M,M56+1,P:P,"Oui")&gt;0,"Oui",VLOOKUP(O56,Saisie!H$21:I$326,2,FALSE))</f>
        <v>0</v>
      </c>
      <c r="Q56" s="398">
        <f>IF(COUNTIFS(L:L,L56,M:M,M56+1,Q:Q,"Oui")&gt;0,"Oui",VLOOKUP(O56,Saisie!H$21:K$326,4,FALSE))</f>
        <v>0</v>
      </c>
      <c r="R56" s="301">
        <f>IF(COUNTIFS(L:L,L56,M:M,M56+1,R:R,"Oui")&gt;0,"Oui",VLOOKUP(O56,Saisie!H$21:M$326,6,FALSE))</f>
        <v>0</v>
      </c>
    </row>
    <row r="57" spans="1:18" ht="51" x14ac:dyDescent="0.2">
      <c r="A57" s="304" t="s">
        <v>608</v>
      </c>
      <c r="B57" s="747"/>
      <c r="C57" s="304" t="s">
        <v>609</v>
      </c>
      <c r="D57" s="747"/>
      <c r="E57" s="304" t="s">
        <v>611</v>
      </c>
      <c r="F57" s="304" t="s">
        <v>748</v>
      </c>
      <c r="G57" s="388" t="str">
        <f>IF(COUNTIFS(R:R,"0",J:J,J57)=0,"Oui","")</f>
        <v>Oui</v>
      </c>
      <c r="H57" s="304" t="s">
        <v>608</v>
      </c>
      <c r="I57" s="304" t="s">
        <v>609</v>
      </c>
      <c r="J57" s="383"/>
      <c r="K57" s="383"/>
      <c r="L57" s="378">
        <v>6</v>
      </c>
      <c r="M57" s="378">
        <v>2</v>
      </c>
      <c r="N57" s="381" t="s">
        <v>516</v>
      </c>
      <c r="O57" s="381" t="s">
        <v>227</v>
      </c>
      <c r="P57" s="398">
        <f>IF(COUNTIFS(L:L,L57,M:M,M57+1,P:P,"Oui")&gt;0,"Oui",VLOOKUP(O57,Saisie!H$21:I$326,2,FALSE))</f>
        <v>0</v>
      </c>
      <c r="Q57" s="398">
        <f>IF(COUNTIFS(L:L,L57,M:M,M57+1,Q:Q,"Oui")&gt;0,"Oui",VLOOKUP(O57,Saisie!H$21:K$326,4,FALSE))</f>
        <v>0</v>
      </c>
      <c r="R57" s="301">
        <f>IF(COUNTIFS(L:L,L57,M:M,M57+1,R:R,"Oui")&gt;0,"Oui",VLOOKUP(O57,Saisie!H$21:M$326,6,FALSE))</f>
        <v>0</v>
      </c>
    </row>
    <row r="58" spans="1:18" ht="51" x14ac:dyDescent="0.2">
      <c r="A58" s="304" t="s">
        <v>608</v>
      </c>
      <c r="B58" s="747"/>
      <c r="C58" s="304" t="s">
        <v>609</v>
      </c>
      <c r="D58" s="747"/>
      <c r="E58" s="304" t="s">
        <v>746</v>
      </c>
      <c r="F58" s="304" t="s">
        <v>747</v>
      </c>
      <c r="G58" s="746" t="str">
        <f>IF(COUNTIFS(R:R,"0",J:J,J58)=0,"Oui","")</f>
        <v>Oui</v>
      </c>
      <c r="H58" s="304" t="s">
        <v>608</v>
      </c>
      <c r="I58" s="304" t="s">
        <v>609</v>
      </c>
      <c r="J58" s="383"/>
      <c r="K58" s="383"/>
      <c r="L58" s="378">
        <v>6</v>
      </c>
      <c r="M58" s="378">
        <v>2</v>
      </c>
      <c r="N58" s="381" t="s">
        <v>516</v>
      </c>
      <c r="O58" s="381" t="s">
        <v>226</v>
      </c>
      <c r="P58" s="398">
        <f>IF(COUNTIFS(L:L,L58,M:M,M58+1,P:P,"Oui")&gt;0,"Oui",VLOOKUP(O58,Saisie!H$21:I$326,2,FALSE))</f>
        <v>0</v>
      </c>
      <c r="Q58" s="398">
        <f>IF(COUNTIFS(L:L,L58,M:M,M58+1,Q:Q,"Oui")&gt;0,"Oui",VLOOKUP(O58,Saisie!H$21:K$326,4,FALSE))</f>
        <v>0</v>
      </c>
      <c r="R58" s="301">
        <f>IF(COUNTIFS(L:L,L58,M:M,M58+1,R:R,"Oui")&gt;0,"Oui",VLOOKUP(O58,Saisie!H$21:M$326,6,FALSE))</f>
        <v>0</v>
      </c>
    </row>
    <row r="59" spans="1:18" ht="51" x14ac:dyDescent="0.2">
      <c r="A59" s="304" t="s">
        <v>608</v>
      </c>
      <c r="B59" s="747"/>
      <c r="C59" s="304" t="s">
        <v>609</v>
      </c>
      <c r="D59" s="747"/>
      <c r="E59" s="304" t="s">
        <v>746</v>
      </c>
      <c r="F59" s="304" t="s">
        <v>747</v>
      </c>
      <c r="G59" s="747"/>
      <c r="H59" s="304" t="s">
        <v>608</v>
      </c>
      <c r="I59" s="304" t="s">
        <v>609</v>
      </c>
      <c r="J59" s="383"/>
      <c r="K59" s="383"/>
      <c r="L59" s="378">
        <v>6</v>
      </c>
      <c r="M59" s="378">
        <v>2</v>
      </c>
      <c r="N59" s="381" t="s">
        <v>516</v>
      </c>
      <c r="O59" s="381" t="s">
        <v>227</v>
      </c>
      <c r="P59" s="398">
        <f>IF(COUNTIFS(L:L,L59,M:M,M59+1,P:P,"Oui")&gt;0,"Oui",VLOOKUP(O59,Saisie!H$21:I$326,2,FALSE))</f>
        <v>0</v>
      </c>
      <c r="Q59" s="398">
        <f>IF(COUNTIFS(L:L,L59,M:M,M59+1,Q:Q,"Oui")&gt;0,"Oui",VLOOKUP(O59,Saisie!H$21:K$326,4,FALSE))</f>
        <v>0</v>
      </c>
      <c r="R59" s="301">
        <f>IF(COUNTIFS(L:L,L59,M:M,M59+1,R:R,"Oui")&gt;0,"Oui",VLOOKUP(O59,Saisie!H$21:M$326,6,FALSE))</f>
        <v>0</v>
      </c>
    </row>
    <row r="60" spans="1:18" ht="51" x14ac:dyDescent="0.2">
      <c r="A60" s="304" t="s">
        <v>608</v>
      </c>
      <c r="B60" s="747"/>
      <c r="C60" s="304" t="s">
        <v>609</v>
      </c>
      <c r="D60" s="747"/>
      <c r="E60" s="304" t="s">
        <v>746</v>
      </c>
      <c r="F60" s="304" t="s">
        <v>747</v>
      </c>
      <c r="G60" s="748"/>
      <c r="H60" s="304" t="s">
        <v>608</v>
      </c>
      <c r="I60" s="304" t="s">
        <v>609</v>
      </c>
      <c r="J60" s="383"/>
      <c r="K60" s="383"/>
      <c r="L60" s="378">
        <v>6</v>
      </c>
      <c r="M60" s="378">
        <v>2</v>
      </c>
      <c r="N60" s="381" t="s">
        <v>516</v>
      </c>
      <c r="O60" s="381" t="s">
        <v>285</v>
      </c>
      <c r="P60" s="398">
        <f>IF(COUNTIFS(L:L,L60,M:M,M60+1,P:P,"Oui")&gt;0,"Oui",VLOOKUP(O60,Saisie!H$21:I$326,2,FALSE))</f>
        <v>0</v>
      </c>
      <c r="Q60" s="398">
        <f>IF(COUNTIFS(L:L,L60,M:M,M60+1,Q:Q,"Oui")&gt;0,"Oui",VLOOKUP(O60,Saisie!H$21:K$326,4,FALSE))</f>
        <v>0</v>
      </c>
      <c r="R60" s="301">
        <f>IF(COUNTIFS(L:L,L60,M:M,M60+1,R:R,"Oui")&gt;0,"Oui",VLOOKUP(O60,Saisie!H$21:M$326,6,FALSE))</f>
        <v>0</v>
      </c>
    </row>
    <row r="61" spans="1:18" ht="51" x14ac:dyDescent="0.2">
      <c r="A61" s="304" t="s">
        <v>608</v>
      </c>
      <c r="B61" s="747"/>
      <c r="C61" s="304" t="s">
        <v>609</v>
      </c>
      <c r="D61" s="747"/>
      <c r="E61" s="380" t="s">
        <v>523</v>
      </c>
      <c r="F61" s="304" t="s">
        <v>692</v>
      </c>
      <c r="G61" s="664" t="str">
        <f>IF(COUNTIFS(R:R,"0",J:J,J61)=0,"Oui","")</f>
        <v>Oui</v>
      </c>
      <c r="H61" s="304" t="s">
        <v>608</v>
      </c>
      <c r="I61" s="304" t="s">
        <v>609</v>
      </c>
      <c r="J61" s="383"/>
      <c r="K61" s="383"/>
      <c r="L61" s="378">
        <v>6</v>
      </c>
      <c r="M61" s="378">
        <v>3</v>
      </c>
      <c r="N61" s="381" t="s">
        <v>522</v>
      </c>
      <c r="O61" s="381" t="s">
        <v>308</v>
      </c>
      <c r="P61" s="398">
        <f>IF(COUNTIFS(L:L,L61,M:M,M61+1,P:P,"Oui")&gt;0,"Oui",VLOOKUP(O61,Saisie!H$21:I$326,2,FALSE))</f>
        <v>0</v>
      </c>
      <c r="Q61" s="398">
        <f>IF(COUNTIFS(L:L,L61,M:M,M61+1,Q:Q,"Oui")&gt;0,"Oui",VLOOKUP(O61,Saisie!H$21:K$326,4,FALSE))</f>
        <v>0</v>
      </c>
      <c r="R61" s="301">
        <f>IF(COUNTIFS(L:L,L61,M:M,M61+1,R:R,"Oui")&gt;0,"Oui",VLOOKUP(O61,Saisie!H$21:M$326,6,FALSE))</f>
        <v>0</v>
      </c>
    </row>
    <row r="62" spans="1:18" ht="51" x14ac:dyDescent="0.2">
      <c r="A62" s="304" t="s">
        <v>608</v>
      </c>
      <c r="B62" s="747"/>
      <c r="C62" s="304" t="s">
        <v>609</v>
      </c>
      <c r="D62" s="747"/>
      <c r="E62" s="380" t="s">
        <v>523</v>
      </c>
      <c r="F62" s="304" t="s">
        <v>692</v>
      </c>
      <c r="G62" s="837"/>
      <c r="H62" s="304" t="s">
        <v>608</v>
      </c>
      <c r="I62" s="304" t="s">
        <v>609</v>
      </c>
      <c r="J62" s="383"/>
      <c r="K62" s="383"/>
      <c r="L62" s="378">
        <v>6</v>
      </c>
      <c r="M62" s="378">
        <v>3</v>
      </c>
      <c r="N62" s="381" t="s">
        <v>522</v>
      </c>
      <c r="O62" s="381" t="s">
        <v>229</v>
      </c>
      <c r="P62" s="398">
        <f>IF(COUNTIFS(L:L,L62,M:M,M62+1,P:P,"Oui")&gt;0,"Oui",VLOOKUP(O62,Saisie!H$21:I$326,2,FALSE))</f>
        <v>0</v>
      </c>
      <c r="Q62" s="398">
        <f>IF(COUNTIFS(L:L,L62,M:M,M62+1,Q:Q,"Oui")&gt;0,"Oui",VLOOKUP(O62,Saisie!H$21:K$326,4,FALSE))</f>
        <v>0</v>
      </c>
      <c r="R62" s="301">
        <f>IF(COUNTIFS(L:L,L62,M:M,M62+1,R:R,"Oui")&gt;0,"Oui",VLOOKUP(O62,Saisie!H$21:M$326,6,FALSE))</f>
        <v>0</v>
      </c>
    </row>
    <row r="63" spans="1:18" ht="51" x14ac:dyDescent="0.2">
      <c r="A63" s="304" t="s">
        <v>608</v>
      </c>
      <c r="B63" s="747"/>
      <c r="C63" s="304" t="s">
        <v>609</v>
      </c>
      <c r="D63" s="747"/>
      <c r="E63" s="380" t="s">
        <v>523</v>
      </c>
      <c r="F63" s="304" t="s">
        <v>692</v>
      </c>
      <c r="G63" s="837"/>
      <c r="H63" s="304" t="s">
        <v>608</v>
      </c>
      <c r="I63" s="304" t="s">
        <v>609</v>
      </c>
      <c r="J63" s="383"/>
      <c r="K63" s="383"/>
      <c r="L63" s="378">
        <v>6</v>
      </c>
      <c r="M63" s="378">
        <v>3</v>
      </c>
      <c r="N63" s="381" t="s">
        <v>522</v>
      </c>
      <c r="O63" s="381" t="s">
        <v>228</v>
      </c>
      <c r="P63" s="398">
        <f>IF(COUNTIFS(L:L,L63,M:M,M63+1,P:P,"Oui")&gt;0,"Oui",VLOOKUP(O63,Saisie!H$21:I$326,2,FALSE))</f>
        <v>0</v>
      </c>
      <c r="Q63" s="398">
        <f>IF(COUNTIFS(L:L,L63,M:M,M63+1,Q:Q,"Oui")&gt;0,"Oui",VLOOKUP(O63,Saisie!H$21:K$326,4,FALSE))</f>
        <v>0</v>
      </c>
      <c r="R63" s="301">
        <f>IF(COUNTIFS(L:L,L63,M:M,M63+1,R:R,"Oui")&gt;0,"Oui",VLOOKUP(O63,Saisie!H$21:M$326,6,FALSE))</f>
        <v>0</v>
      </c>
    </row>
    <row r="64" spans="1:18" ht="51" customHeight="1" x14ac:dyDescent="0.2">
      <c r="A64" s="304" t="s">
        <v>608</v>
      </c>
      <c r="B64" s="747"/>
      <c r="C64" s="304" t="s">
        <v>609</v>
      </c>
      <c r="D64" s="748"/>
      <c r="E64" s="304" t="s">
        <v>520</v>
      </c>
      <c r="F64" s="304" t="s">
        <v>749</v>
      </c>
      <c r="G64" s="388" t="str">
        <f>IF(COUNTIFS(R:R,"0",J:J,J64)=0,"Oui","")</f>
        <v>Oui</v>
      </c>
      <c r="H64" s="304" t="s">
        <v>608</v>
      </c>
      <c r="I64" s="304" t="s">
        <v>609</v>
      </c>
      <c r="J64" s="383"/>
      <c r="K64" s="383"/>
      <c r="L64" s="378">
        <v>6</v>
      </c>
      <c r="M64" s="378">
        <v>3</v>
      </c>
      <c r="N64" s="381" t="s">
        <v>522</v>
      </c>
      <c r="O64" s="381" t="s">
        <v>308</v>
      </c>
      <c r="P64" s="398">
        <f>IF(COUNTIFS(L:L,L64,M:M,M64+1,P:P,"Oui")&gt;0,"Oui",VLOOKUP(O64,Saisie!H$21:I$326,2,FALSE))</f>
        <v>0</v>
      </c>
      <c r="Q64" s="398">
        <f>IF(COUNTIFS(L:L,L64,M:M,M64+1,Q:Q,"Oui")&gt;0,"Oui",VLOOKUP(O64,Saisie!H$21:K$326,4,FALSE))</f>
        <v>0</v>
      </c>
      <c r="R64" s="301">
        <f>IF(COUNTIFS(L:L,L64,M:M,M64+1,R:R,"Oui")&gt;0,"Oui",VLOOKUP(O64,Saisie!H$21:M$326,6,FALSE))</f>
        <v>0</v>
      </c>
    </row>
    <row r="65" spans="1:18" ht="51" x14ac:dyDescent="0.2">
      <c r="A65" s="304" t="s">
        <v>608</v>
      </c>
      <c r="B65" s="747"/>
      <c r="C65" s="304" t="s">
        <v>613</v>
      </c>
      <c r="D65" s="746" t="str">
        <f>IF(COUNTIFS(R:R,"0",I:I,I65)=0,"Oui","")</f>
        <v/>
      </c>
      <c r="E65" s="304" t="s">
        <v>524</v>
      </c>
      <c r="F65" s="304" t="s">
        <v>751</v>
      </c>
      <c r="G65" s="664" t="str">
        <f>IF(COUNTIFS(R:R,"0",J:J,J65)=0,"Oui","")</f>
        <v>Oui</v>
      </c>
      <c r="H65" s="304" t="s">
        <v>608</v>
      </c>
      <c r="I65" s="304" t="s">
        <v>613</v>
      </c>
      <c r="J65" s="383"/>
      <c r="K65" s="383"/>
      <c r="L65" s="378">
        <v>6</v>
      </c>
      <c r="M65" s="378">
        <v>3</v>
      </c>
      <c r="N65" s="381" t="s">
        <v>522</v>
      </c>
      <c r="O65" s="381" t="s">
        <v>308</v>
      </c>
      <c r="P65" s="398">
        <f>IF(COUNTIFS(L:L,L65,M:M,M65+1,P:P,"Oui")&gt;0,"Oui",VLOOKUP(O65,Saisie!H$21:I$326,2,FALSE))</f>
        <v>0</v>
      </c>
      <c r="Q65" s="398">
        <f>IF(COUNTIFS(L:L,L65,M:M,M65+1,Q:Q,"Oui")&gt;0,"Oui",VLOOKUP(O65,Saisie!H$21:K$326,4,FALSE))</f>
        <v>0</v>
      </c>
      <c r="R65" s="301">
        <f>IF(COUNTIFS(L:L,L65,M:M,M65+1,R:R,"Oui")&gt;0,"Oui",VLOOKUP(O65,Saisie!H$21:M$326,6,FALSE))</f>
        <v>0</v>
      </c>
    </row>
    <row r="66" spans="1:18" ht="51" x14ac:dyDescent="0.2">
      <c r="A66" s="304" t="s">
        <v>608</v>
      </c>
      <c r="B66" s="747"/>
      <c r="C66" s="304" t="s">
        <v>613</v>
      </c>
      <c r="D66" s="747"/>
      <c r="E66" s="304" t="s">
        <v>524</v>
      </c>
      <c r="F66" s="304" t="s">
        <v>751</v>
      </c>
      <c r="G66" s="837"/>
      <c r="H66" s="304" t="s">
        <v>608</v>
      </c>
      <c r="I66" s="304" t="s">
        <v>613</v>
      </c>
      <c r="J66" s="383"/>
      <c r="K66" s="383"/>
      <c r="L66" s="378">
        <v>6</v>
      </c>
      <c r="M66" s="378">
        <v>3</v>
      </c>
      <c r="N66" s="381" t="s">
        <v>522</v>
      </c>
      <c r="O66" s="381" t="s">
        <v>229</v>
      </c>
      <c r="P66" s="398">
        <f>IF(COUNTIFS(L:L,L66,M:M,M66+1,P:P,"Oui")&gt;0,"Oui",VLOOKUP(O66,Saisie!H$21:I$326,2,FALSE))</f>
        <v>0</v>
      </c>
      <c r="Q66" s="398">
        <f>IF(COUNTIFS(L:L,L66,M:M,M66+1,Q:Q,"Oui")&gt;0,"Oui",VLOOKUP(O66,Saisie!H$21:K$326,4,FALSE))</f>
        <v>0</v>
      </c>
      <c r="R66" s="301">
        <f>IF(COUNTIFS(L:L,L66,M:M,M66+1,R:R,"Oui")&gt;0,"Oui",VLOOKUP(O66,Saisie!H$21:M$326,6,FALSE))</f>
        <v>0</v>
      </c>
    </row>
    <row r="67" spans="1:18" ht="51" x14ac:dyDescent="0.2">
      <c r="A67" s="304" t="s">
        <v>608</v>
      </c>
      <c r="B67" s="747"/>
      <c r="C67" s="304" t="s">
        <v>613</v>
      </c>
      <c r="D67" s="747"/>
      <c r="E67" s="304" t="s">
        <v>524</v>
      </c>
      <c r="F67" s="304" t="s">
        <v>751</v>
      </c>
      <c r="G67" s="837"/>
      <c r="H67" s="304" t="s">
        <v>608</v>
      </c>
      <c r="I67" s="304" t="s">
        <v>613</v>
      </c>
      <c r="J67" s="383"/>
      <c r="K67" s="383"/>
      <c r="L67" s="378">
        <v>6</v>
      </c>
      <c r="M67" s="378">
        <v>3</v>
      </c>
      <c r="N67" s="381" t="s">
        <v>522</v>
      </c>
      <c r="O67" s="381" t="s">
        <v>228</v>
      </c>
      <c r="P67" s="398">
        <f>IF(COUNTIFS(L:L,L67,M:M,M67+1,P:P,"Oui")&gt;0,"Oui",VLOOKUP(O67,Saisie!H$21:I$326,2,FALSE))</f>
        <v>0</v>
      </c>
      <c r="Q67" s="398">
        <f>IF(COUNTIFS(L:L,L67,M:M,M67+1,Q:Q,"Oui")&gt;0,"Oui",VLOOKUP(O67,Saisie!H$21:K$326,4,FALSE))</f>
        <v>0</v>
      </c>
      <c r="R67" s="301">
        <f>IF(COUNTIFS(L:L,L67,M:M,M67+1,R:R,"Oui")&gt;0,"Oui",VLOOKUP(O67,Saisie!H$21:M$326,6,FALSE))</f>
        <v>0</v>
      </c>
    </row>
    <row r="68" spans="1:18" ht="63.75" x14ac:dyDescent="0.2">
      <c r="A68" s="304" t="s">
        <v>608</v>
      </c>
      <c r="B68" s="747"/>
      <c r="C68" s="304" t="s">
        <v>613</v>
      </c>
      <c r="D68" s="747"/>
      <c r="E68" s="304" t="s">
        <v>693</v>
      </c>
      <c r="F68" s="304" t="s">
        <v>750</v>
      </c>
      <c r="G68" s="664" t="str">
        <f>IF(COUNTIFS(R:R,"0",J:J,J68)=0,"Oui","")</f>
        <v>Oui</v>
      </c>
      <c r="H68" s="304" t="s">
        <v>608</v>
      </c>
      <c r="I68" s="304" t="s">
        <v>613</v>
      </c>
      <c r="J68" s="383"/>
      <c r="K68" s="383"/>
      <c r="L68" s="378">
        <v>6</v>
      </c>
      <c r="M68" s="378">
        <v>3</v>
      </c>
      <c r="N68" s="381" t="s">
        <v>522</v>
      </c>
      <c r="O68" s="381" t="s">
        <v>308</v>
      </c>
      <c r="P68" s="398">
        <f>IF(COUNTIFS(L:L,L68,M:M,M68+1,P:P,"Oui")&gt;0,"Oui",VLOOKUP(O68,Saisie!H$21:I$326,2,FALSE))</f>
        <v>0</v>
      </c>
      <c r="Q68" s="398">
        <f>IF(COUNTIFS(L:L,L68,M:M,M68+1,Q:Q,"Oui")&gt;0,"Oui",VLOOKUP(O68,Saisie!H$21:K$326,4,FALSE))</f>
        <v>0</v>
      </c>
      <c r="R68" s="301">
        <f>IF(COUNTIFS(L:L,L68,M:M,M68+1,R:R,"Oui")&gt;0,"Oui",VLOOKUP(O68,Saisie!H$21:M$326,6,FALSE))</f>
        <v>0</v>
      </c>
    </row>
    <row r="69" spans="1:18" ht="63.75" x14ac:dyDescent="0.2">
      <c r="A69" s="304" t="s">
        <v>608</v>
      </c>
      <c r="B69" s="747"/>
      <c r="C69" s="304" t="s">
        <v>613</v>
      </c>
      <c r="D69" s="747"/>
      <c r="E69" s="304" t="s">
        <v>693</v>
      </c>
      <c r="F69" s="304" t="s">
        <v>750</v>
      </c>
      <c r="G69" s="837"/>
      <c r="H69" s="304" t="s">
        <v>608</v>
      </c>
      <c r="I69" s="304" t="s">
        <v>613</v>
      </c>
      <c r="J69" s="383"/>
      <c r="K69" s="383"/>
      <c r="L69" s="378">
        <v>6</v>
      </c>
      <c r="M69" s="378">
        <v>3</v>
      </c>
      <c r="N69" s="381" t="s">
        <v>522</v>
      </c>
      <c r="O69" s="381" t="s">
        <v>229</v>
      </c>
      <c r="P69" s="398">
        <f>IF(COUNTIFS(L:L,L69,M:M,M69+1,P:P,"Oui")&gt;0,"Oui",VLOOKUP(O69,Saisie!H$21:I$326,2,FALSE))</f>
        <v>0</v>
      </c>
      <c r="Q69" s="398">
        <f>IF(COUNTIFS(L:L,L69,M:M,M69+1,Q:Q,"Oui")&gt;0,"Oui",VLOOKUP(O69,Saisie!H$21:K$326,4,FALSE))</f>
        <v>0</v>
      </c>
      <c r="R69" s="301">
        <f>IF(COUNTIFS(L:L,L69,M:M,M69+1,R:R,"Oui")&gt;0,"Oui",VLOOKUP(O69,Saisie!H$21:M$326,6,FALSE))</f>
        <v>0</v>
      </c>
    </row>
    <row r="70" spans="1:18" ht="63.75" x14ac:dyDescent="0.2">
      <c r="A70" s="304" t="s">
        <v>608</v>
      </c>
      <c r="B70" s="747"/>
      <c r="C70" s="304" t="s">
        <v>613</v>
      </c>
      <c r="D70" s="748"/>
      <c r="E70" s="304" t="s">
        <v>693</v>
      </c>
      <c r="F70" s="304" t="s">
        <v>750</v>
      </c>
      <c r="G70" s="837"/>
      <c r="H70" s="304" t="s">
        <v>608</v>
      </c>
      <c r="I70" s="304" t="s">
        <v>613</v>
      </c>
      <c r="J70" s="383"/>
      <c r="K70" s="383"/>
      <c r="L70" s="378">
        <v>6</v>
      </c>
      <c r="M70" s="378">
        <v>3</v>
      </c>
      <c r="N70" s="381" t="s">
        <v>522</v>
      </c>
      <c r="O70" s="381" t="s">
        <v>228</v>
      </c>
      <c r="P70" s="398">
        <f>IF(COUNTIFS(L:L,L70,M:M,M70+1,P:P,"Oui")&gt;0,"Oui",VLOOKUP(O70,Saisie!H$21:I$326,2,FALSE))</f>
        <v>0</v>
      </c>
      <c r="Q70" s="398">
        <f>IF(COUNTIFS(L:L,L70,M:M,M70+1,Q:Q,"Oui")&gt;0,"Oui",VLOOKUP(O70,Saisie!H$21:K$326,4,FALSE))</f>
        <v>0</v>
      </c>
      <c r="R70" s="301">
        <f>IF(COUNTIFS(L:L,L70,M:M,M70+1,R:R,"Oui")&gt;0,"Oui",VLOOKUP(O70,Saisie!H$21:M$326,6,FALSE))</f>
        <v>0</v>
      </c>
    </row>
    <row r="71" spans="1:18" ht="63.75" x14ac:dyDescent="0.2">
      <c r="A71" s="304" t="s">
        <v>608</v>
      </c>
      <c r="B71" s="747"/>
      <c r="C71" s="304" t="s">
        <v>614</v>
      </c>
      <c r="D71" s="746" t="str">
        <f>IF(COUNTIFS(R:R,"0",I:I,I71)=0,"Oui","")</f>
        <v/>
      </c>
      <c r="E71" s="304" t="s">
        <v>754</v>
      </c>
      <c r="F71" s="304" t="s">
        <v>755</v>
      </c>
      <c r="G71" s="664" t="str">
        <f>IF(COUNTIFS(R:R,"0",J:J,J71)=0,"Oui","")</f>
        <v>Oui</v>
      </c>
      <c r="H71" s="304" t="s">
        <v>608</v>
      </c>
      <c r="I71" s="304" t="s">
        <v>614</v>
      </c>
      <c r="J71" s="383"/>
      <c r="K71" s="383"/>
      <c r="L71" s="378">
        <v>6</v>
      </c>
      <c r="M71" s="378">
        <v>3</v>
      </c>
      <c r="N71" s="381" t="s">
        <v>522</v>
      </c>
      <c r="O71" s="381" t="s">
        <v>308</v>
      </c>
      <c r="P71" s="398">
        <f>IF(COUNTIFS(L:L,L71,M:M,M71+1,P:P,"Oui")&gt;0,"Oui",VLOOKUP(O71,Saisie!H$21:I$326,2,FALSE))</f>
        <v>0</v>
      </c>
      <c r="Q71" s="398">
        <f>IF(COUNTIFS(L:L,L71,M:M,M71+1,Q:Q,"Oui")&gt;0,"Oui",VLOOKUP(O71,Saisie!H$21:K$326,4,FALSE))</f>
        <v>0</v>
      </c>
      <c r="R71" s="301">
        <f>IF(COUNTIFS(L:L,L71,M:M,M71+1,R:R,"Oui")&gt;0,"Oui",VLOOKUP(O71,Saisie!H$21:M$326,6,FALSE))</f>
        <v>0</v>
      </c>
    </row>
    <row r="72" spans="1:18" ht="63.75" x14ac:dyDescent="0.2">
      <c r="A72" s="304" t="s">
        <v>608</v>
      </c>
      <c r="B72" s="747"/>
      <c r="C72" s="304" t="s">
        <v>614</v>
      </c>
      <c r="D72" s="747"/>
      <c r="E72" s="304" t="s">
        <v>754</v>
      </c>
      <c r="F72" s="304" t="s">
        <v>755</v>
      </c>
      <c r="G72" s="837"/>
      <c r="H72" s="304" t="s">
        <v>608</v>
      </c>
      <c r="I72" s="304" t="s">
        <v>614</v>
      </c>
      <c r="J72" s="383"/>
      <c r="K72" s="383"/>
      <c r="L72" s="378">
        <v>6</v>
      </c>
      <c r="M72" s="378">
        <v>3</v>
      </c>
      <c r="N72" s="381" t="s">
        <v>522</v>
      </c>
      <c r="O72" s="381" t="s">
        <v>229</v>
      </c>
      <c r="P72" s="398">
        <f>IF(COUNTIFS(L:L,L72,M:M,M72+1,P:P,"Oui")&gt;0,"Oui",VLOOKUP(O72,Saisie!H$21:I$326,2,FALSE))</f>
        <v>0</v>
      </c>
      <c r="Q72" s="398">
        <f>IF(COUNTIFS(L:L,L72,M:M,M72+1,Q:Q,"Oui")&gt;0,"Oui",VLOOKUP(O72,Saisie!H$21:K$326,4,FALSE))</f>
        <v>0</v>
      </c>
      <c r="R72" s="301">
        <f>IF(COUNTIFS(L:L,L72,M:M,M72+1,R:R,"Oui")&gt;0,"Oui",VLOOKUP(O72,Saisie!H$21:M$326,6,FALSE))</f>
        <v>0</v>
      </c>
    </row>
    <row r="73" spans="1:18" ht="63.75" x14ac:dyDescent="0.2">
      <c r="A73" s="304" t="s">
        <v>608</v>
      </c>
      <c r="B73" s="747"/>
      <c r="C73" s="304" t="s">
        <v>614</v>
      </c>
      <c r="D73" s="747"/>
      <c r="E73" s="304" t="s">
        <v>754</v>
      </c>
      <c r="F73" s="304" t="s">
        <v>755</v>
      </c>
      <c r="G73" s="837"/>
      <c r="H73" s="304" t="s">
        <v>608</v>
      </c>
      <c r="I73" s="304" t="s">
        <v>614</v>
      </c>
      <c r="J73" s="383"/>
      <c r="K73" s="383"/>
      <c r="L73" s="378">
        <v>6</v>
      </c>
      <c r="M73" s="378">
        <v>3</v>
      </c>
      <c r="N73" s="379" t="s">
        <v>522</v>
      </c>
      <c r="O73" s="396" t="s">
        <v>228</v>
      </c>
      <c r="P73" s="398">
        <f>IF(COUNTIFS(L:L,L73,M:M,M73+1,P:P,"Oui")&gt;0,"Oui",VLOOKUP(O73,Saisie!H$21:I$326,2,FALSE))</f>
        <v>0</v>
      </c>
      <c r="Q73" s="398">
        <f>IF(COUNTIFS(L:L,L73,M:M,M73+1,Q:Q,"Oui")&gt;0,"Oui",VLOOKUP(O73,Saisie!H$21:K$326,4,FALSE))</f>
        <v>0</v>
      </c>
      <c r="R73" s="301">
        <f>IF(COUNTIFS(L:L,L73,M:M,M73+1,R:R,"Oui")&gt;0,"Oui",VLOOKUP(O73,Saisie!H$21:M$326,6,FALSE))</f>
        <v>0</v>
      </c>
    </row>
    <row r="74" spans="1:18" ht="51" x14ac:dyDescent="0.2">
      <c r="A74" s="304" t="s">
        <v>608</v>
      </c>
      <c r="B74" s="747"/>
      <c r="C74" s="304" t="s">
        <v>614</v>
      </c>
      <c r="D74" s="747"/>
      <c r="E74" s="304" t="s">
        <v>530</v>
      </c>
      <c r="F74" s="304" t="s">
        <v>531</v>
      </c>
      <c r="G74" s="388" t="str">
        <f>IF(COUNTIFS(R:R,"0",J:J,J74)=0,"Oui","")</f>
        <v>Oui</v>
      </c>
      <c r="H74" s="304" t="s">
        <v>608</v>
      </c>
      <c r="I74" s="304" t="s">
        <v>614</v>
      </c>
      <c r="J74" s="383"/>
      <c r="K74" s="383"/>
      <c r="L74" s="378">
        <v>6</v>
      </c>
      <c r="M74" s="378">
        <v>4</v>
      </c>
      <c r="N74" s="379" t="s">
        <v>136</v>
      </c>
      <c r="O74" s="412" t="s">
        <v>137</v>
      </c>
      <c r="P74" s="398">
        <f>IF(COUNTIFS(L:L,L74,M:M,M74+1,P:P,"Oui")&gt;0,"Oui",VLOOKUP(O74,Saisie!H$21:I$326,2,FALSE))</f>
        <v>0</v>
      </c>
      <c r="Q74" s="398">
        <f>IF(COUNTIFS(L:L,L74,M:M,M74+1,Q:Q,"Oui")&gt;0,"Oui",VLOOKUP(O74,Saisie!H$21:K$326,4,FALSE))</f>
        <v>0</v>
      </c>
      <c r="R74" s="301">
        <f>IF(COUNTIFS(L:L,L74,M:M,M74+1,R:R,"Oui")&gt;0,"Oui",VLOOKUP(O74,Saisie!H$21:M$326,6,FALSE))</f>
        <v>0</v>
      </c>
    </row>
    <row r="75" spans="1:18" ht="51" x14ac:dyDescent="0.2">
      <c r="A75" s="304" t="s">
        <v>608</v>
      </c>
      <c r="B75" s="747"/>
      <c r="C75" s="304" t="s">
        <v>614</v>
      </c>
      <c r="D75" s="747"/>
      <c r="E75" s="304" t="s">
        <v>553</v>
      </c>
      <c r="F75" s="304" t="s">
        <v>752</v>
      </c>
      <c r="G75" s="664" t="str">
        <f>IF(COUNTIFS(R:R,"0",J:J,J75)=0,"Oui","")</f>
        <v>Oui</v>
      </c>
      <c r="H75" s="304" t="s">
        <v>608</v>
      </c>
      <c r="I75" s="304" t="s">
        <v>614</v>
      </c>
      <c r="J75" s="383"/>
      <c r="K75" s="383"/>
      <c r="L75" s="378">
        <v>11</v>
      </c>
      <c r="M75" s="378">
        <v>2</v>
      </c>
      <c r="N75" s="379" t="s">
        <v>195</v>
      </c>
      <c r="O75" s="396" t="s">
        <v>551</v>
      </c>
      <c r="P75" s="398">
        <f>IF(COUNTIFS(L:L,L75,M:M,M75+1,P:P,"Oui")&gt;0,"Oui",VLOOKUP(O75,Saisie!H$21:I$326,2,FALSE))</f>
        <v>0</v>
      </c>
      <c r="Q75" s="398">
        <f>IF(COUNTIFS(L:L,L75,M:M,M75+1,Q:Q,"Oui")&gt;0,"Oui",VLOOKUP(O75,Saisie!H$21:K$326,4,FALSE))</f>
        <v>0</v>
      </c>
      <c r="R75" s="301">
        <f>IF(COUNTIFS(L:L,L75,M:M,M75+1,R:R,"Oui")&gt;0,"Oui",VLOOKUP(O75,Saisie!H$21:M$326,6,FALSE))</f>
        <v>0</v>
      </c>
    </row>
    <row r="76" spans="1:18" ht="51" x14ac:dyDescent="0.2">
      <c r="A76" s="304" t="s">
        <v>608</v>
      </c>
      <c r="B76" s="747"/>
      <c r="C76" s="304" t="s">
        <v>614</v>
      </c>
      <c r="D76" s="747"/>
      <c r="E76" s="304" t="s">
        <v>553</v>
      </c>
      <c r="F76" s="304" t="s">
        <v>752</v>
      </c>
      <c r="G76" s="837"/>
      <c r="H76" s="304" t="s">
        <v>608</v>
      </c>
      <c r="I76" s="304" t="s">
        <v>614</v>
      </c>
      <c r="J76" s="383"/>
      <c r="K76" s="383"/>
      <c r="L76" s="378">
        <v>11</v>
      </c>
      <c r="M76" s="378">
        <v>2</v>
      </c>
      <c r="N76" s="379" t="s">
        <v>195</v>
      </c>
      <c r="O76" s="412" t="s">
        <v>12</v>
      </c>
      <c r="P76" s="398">
        <f>IF(COUNTIFS(L:L,L76,M:M,M76+1,P:P,"Oui")&gt;0,"Oui",VLOOKUP(O76,Saisie!H$21:I$326,2,FALSE))</f>
        <v>0</v>
      </c>
      <c r="Q76" s="398">
        <f>IF(COUNTIFS(L:L,L76,M:M,M76+1,Q:Q,"Oui")&gt;0,"Oui",VLOOKUP(O76,Saisie!H$21:K$326,4,FALSE))</f>
        <v>0</v>
      </c>
      <c r="R76" s="301">
        <f>IF(COUNTIFS(L:L,L76,M:M,M76+1,R:R,"Oui")&gt;0,"Oui",VLOOKUP(O76,Saisie!H$21:M$326,6,FALSE))</f>
        <v>0</v>
      </c>
    </row>
    <row r="77" spans="1:18" ht="51" x14ac:dyDescent="0.2">
      <c r="A77" s="304" t="s">
        <v>608</v>
      </c>
      <c r="B77" s="747"/>
      <c r="C77" s="304" t="s">
        <v>614</v>
      </c>
      <c r="D77" s="747"/>
      <c r="E77" s="304" t="s">
        <v>554</v>
      </c>
      <c r="F77" s="304" t="s">
        <v>555</v>
      </c>
      <c r="G77" s="664" t="str">
        <f>IF(COUNTIFS(R:R,"0",J:J,J77)=0,"Oui","")</f>
        <v>Oui</v>
      </c>
      <c r="H77" s="304" t="s">
        <v>608</v>
      </c>
      <c r="I77" s="304" t="s">
        <v>614</v>
      </c>
      <c r="J77" s="383"/>
      <c r="K77" s="383"/>
      <c r="L77" s="378">
        <v>11</v>
      </c>
      <c r="M77" s="378">
        <v>2</v>
      </c>
      <c r="N77" s="381" t="s">
        <v>195</v>
      </c>
      <c r="O77" s="381" t="s">
        <v>551</v>
      </c>
      <c r="P77" s="398">
        <f>IF(COUNTIFS(L:L,L77,M:M,M77+1,P:P,"Oui")&gt;0,"Oui",VLOOKUP(O77,Saisie!H$21:I$326,2,FALSE))</f>
        <v>0</v>
      </c>
      <c r="Q77" s="398">
        <f>IF(COUNTIFS(L:L,L77,M:M,M77+1,Q:Q,"Oui")&gt;0,"Oui",VLOOKUP(O77,Saisie!H$21:K$326,4,FALSE))</f>
        <v>0</v>
      </c>
      <c r="R77" s="301">
        <f>IF(COUNTIFS(L:L,L77,M:M,M77+1,R:R,"Oui")&gt;0,"Oui",VLOOKUP(O77,Saisie!H$21:M$326,6,FALSE))</f>
        <v>0</v>
      </c>
    </row>
    <row r="78" spans="1:18" ht="51" x14ac:dyDescent="0.2">
      <c r="A78" s="304" t="s">
        <v>608</v>
      </c>
      <c r="B78" s="747"/>
      <c r="C78" s="304" t="s">
        <v>614</v>
      </c>
      <c r="D78" s="747"/>
      <c r="E78" s="304" t="s">
        <v>554</v>
      </c>
      <c r="F78" s="304" t="s">
        <v>555</v>
      </c>
      <c r="G78" s="837"/>
      <c r="H78" s="304" t="s">
        <v>608</v>
      </c>
      <c r="I78" s="304" t="s">
        <v>614</v>
      </c>
      <c r="J78" s="383"/>
      <c r="K78" s="383"/>
      <c r="L78" s="378">
        <v>11</v>
      </c>
      <c r="M78" s="378">
        <v>2</v>
      </c>
      <c r="N78" s="381" t="s">
        <v>195</v>
      </c>
      <c r="O78" s="381" t="s">
        <v>11</v>
      </c>
      <c r="P78" s="398">
        <f>IF(COUNTIFS(L:L,L78,M:M,M78+1,P:P,"Oui")&gt;0,"Oui",VLOOKUP(O78,Saisie!H$21:I$326,2,FALSE))</f>
        <v>0</v>
      </c>
      <c r="Q78" s="398">
        <f>IF(COUNTIFS(L:L,L78,M:M,M78+1,Q:Q,"Oui")&gt;0,"Oui",VLOOKUP(O78,Saisie!H$21:K$326,4,FALSE))</f>
        <v>0</v>
      </c>
      <c r="R78" s="301">
        <f>IF(COUNTIFS(L:L,L78,M:M,M78+1,R:R,"Oui")&gt;0,"Oui",VLOOKUP(O78,Saisie!H$21:M$326,6,FALSE))</f>
        <v>0</v>
      </c>
    </row>
    <row r="79" spans="1:18" ht="51" x14ac:dyDescent="0.2">
      <c r="A79" s="304" t="s">
        <v>608</v>
      </c>
      <c r="B79" s="747"/>
      <c r="C79" s="304" t="s">
        <v>614</v>
      </c>
      <c r="D79" s="747"/>
      <c r="E79" s="304" t="s">
        <v>529</v>
      </c>
      <c r="F79" s="304" t="s">
        <v>615</v>
      </c>
      <c r="G79" s="746" t="str">
        <f>IF(COUNTIFS(R:R,"0",J:J,J79)=0,"Oui","")</f>
        <v>Oui</v>
      </c>
      <c r="H79" s="304" t="s">
        <v>608</v>
      </c>
      <c r="I79" s="304" t="s">
        <v>614</v>
      </c>
      <c r="J79" s="383"/>
      <c r="K79" s="383"/>
      <c r="L79" s="378">
        <v>6</v>
      </c>
      <c r="M79" s="378">
        <v>4</v>
      </c>
      <c r="N79" s="379" t="s">
        <v>136</v>
      </c>
      <c r="O79" s="412" t="s">
        <v>137</v>
      </c>
      <c r="P79" s="398">
        <f>IF(COUNTIFS(L:L,L79,M:M,M79+1,P:P,"Oui")&gt;0,"Oui",VLOOKUP(O79,Saisie!H$21:I$326,2,FALSE))</f>
        <v>0</v>
      </c>
      <c r="Q79" s="398">
        <f>IF(COUNTIFS(L:L,L79,M:M,M79+1,Q:Q,"Oui")&gt;0,"Oui",VLOOKUP(O79,Saisie!H$21:K$326,4,FALSE))</f>
        <v>0</v>
      </c>
      <c r="R79" s="301">
        <f>IF(COUNTIFS(L:L,L79,M:M,M79+1,R:R,"Oui")&gt;0,"Oui",VLOOKUP(O79,Saisie!H$21:M$326,6,FALSE))</f>
        <v>0</v>
      </c>
    </row>
    <row r="80" spans="1:18" ht="51" x14ac:dyDescent="0.2">
      <c r="A80" s="304" t="s">
        <v>608</v>
      </c>
      <c r="B80" s="747"/>
      <c r="C80" s="304" t="s">
        <v>614</v>
      </c>
      <c r="D80" s="747"/>
      <c r="E80" s="304" t="s">
        <v>529</v>
      </c>
      <c r="F80" s="304" t="s">
        <v>615</v>
      </c>
      <c r="G80" s="840"/>
      <c r="H80" s="304" t="s">
        <v>608</v>
      </c>
      <c r="I80" s="304" t="s">
        <v>614</v>
      </c>
      <c r="J80" s="383"/>
      <c r="K80" s="383"/>
      <c r="L80" s="378">
        <v>6</v>
      </c>
      <c r="M80" s="378">
        <v>4</v>
      </c>
      <c r="N80" s="379" t="s">
        <v>136</v>
      </c>
      <c r="O80" s="412" t="s">
        <v>138</v>
      </c>
      <c r="P80" s="398">
        <f>IF(COUNTIFS(L:L,L80,M:M,M80+1,P:P,"Oui")&gt;0,"Oui",VLOOKUP(O80,Saisie!H$21:I$326,2,FALSE))</f>
        <v>0</v>
      </c>
      <c r="Q80" s="398">
        <f>IF(COUNTIFS(L:L,L80,M:M,M80+1,Q:Q,"Oui")&gt;0,"Oui",VLOOKUP(O80,Saisie!H$21:K$326,4,FALSE))</f>
        <v>0</v>
      </c>
      <c r="R80" s="301">
        <f>IF(COUNTIFS(L:L,L80,M:M,M80+1,R:R,"Oui")&gt;0,"Oui",VLOOKUP(O80,Saisie!H$21:M$326,6,FALSE))</f>
        <v>0</v>
      </c>
    </row>
    <row r="81" spans="1:18" ht="51" x14ac:dyDescent="0.2">
      <c r="A81" s="304" t="s">
        <v>608</v>
      </c>
      <c r="B81" s="747"/>
      <c r="C81" s="304" t="s">
        <v>614</v>
      </c>
      <c r="D81" s="747"/>
      <c r="E81" s="304" t="s">
        <v>529</v>
      </c>
      <c r="F81" s="304" t="s">
        <v>615</v>
      </c>
      <c r="G81" s="747"/>
      <c r="H81" s="304" t="s">
        <v>608</v>
      </c>
      <c r="I81" s="304" t="s">
        <v>614</v>
      </c>
      <c r="J81" s="383"/>
      <c r="K81" s="383"/>
      <c r="L81" s="378">
        <v>11</v>
      </c>
      <c r="M81" s="378">
        <v>3</v>
      </c>
      <c r="N81" s="379" t="s">
        <v>602</v>
      </c>
      <c r="O81" s="412" t="s">
        <v>184</v>
      </c>
      <c r="P81" s="398">
        <f>IF(COUNTIFS(L:L,L81,M:M,M81+1,P:P,"Oui")&gt;0,"Oui",VLOOKUP(O81,Saisie!H$21:I$326,2,FALSE))</f>
        <v>0</v>
      </c>
      <c r="Q81" s="398">
        <f>IF(COUNTIFS(L:L,L81,M:M,M81+1,Q:Q,"Oui")&gt;0,"Oui",VLOOKUP(O81,Saisie!H$21:K$326,4,FALSE))</f>
        <v>0</v>
      </c>
      <c r="R81" s="301">
        <f>IF(COUNTIFS(L:L,L81,M:M,M81+1,R:R,"Oui")&gt;0,"Oui",VLOOKUP(O81,Saisie!H$21:M$326,6,FALSE))</f>
        <v>0</v>
      </c>
    </row>
    <row r="82" spans="1:18" ht="51" x14ac:dyDescent="0.2">
      <c r="A82" s="304" t="s">
        <v>608</v>
      </c>
      <c r="B82" s="747"/>
      <c r="C82" s="304" t="s">
        <v>614</v>
      </c>
      <c r="D82" s="747"/>
      <c r="E82" s="304" t="s">
        <v>529</v>
      </c>
      <c r="F82" s="304" t="s">
        <v>615</v>
      </c>
      <c r="G82" s="748"/>
      <c r="H82" s="304" t="s">
        <v>608</v>
      </c>
      <c r="I82" s="304" t="s">
        <v>614</v>
      </c>
      <c r="J82" s="383"/>
      <c r="K82" s="383"/>
      <c r="L82" s="378">
        <v>11</v>
      </c>
      <c r="M82" s="378">
        <v>3</v>
      </c>
      <c r="N82" s="379" t="s">
        <v>602</v>
      </c>
      <c r="O82" s="381" t="s">
        <v>178</v>
      </c>
      <c r="P82" s="398">
        <f>IF(COUNTIFS(L:L,L82,M:M,M82+1,P:P,"Oui")&gt;0,"Oui",VLOOKUP(O82,Saisie!H$21:I$326,2,FALSE))</f>
        <v>0</v>
      </c>
      <c r="Q82" s="398">
        <f>IF(COUNTIFS(L:L,L82,M:M,M82+1,Q:Q,"Oui")&gt;0,"Oui",VLOOKUP(O82,Saisie!H$21:K$326,4,FALSE))</f>
        <v>0</v>
      </c>
      <c r="R82" s="301">
        <f>IF(COUNTIFS(L:L,L82,M:M,M82+1,R:R,"Oui")&gt;0,"Oui",VLOOKUP(O82,Saisie!H$21:M$326,6,FALSE))</f>
        <v>0</v>
      </c>
    </row>
    <row r="83" spans="1:18" ht="51" x14ac:dyDescent="0.2">
      <c r="A83" s="304" t="s">
        <v>608</v>
      </c>
      <c r="B83" s="747"/>
      <c r="C83" s="304" t="s">
        <v>614</v>
      </c>
      <c r="D83" s="747"/>
      <c r="E83" s="304" t="s">
        <v>527</v>
      </c>
      <c r="F83" s="304" t="s">
        <v>753</v>
      </c>
      <c r="G83" s="664" t="str">
        <f>IF(COUNTIFS(R:R,"0",J:J,J83)=0,"Oui","")</f>
        <v>Oui</v>
      </c>
      <c r="H83" s="304" t="s">
        <v>608</v>
      </c>
      <c r="I83" s="304" t="s">
        <v>614</v>
      </c>
      <c r="J83" s="383"/>
      <c r="K83" s="383"/>
      <c r="L83" s="378">
        <v>6</v>
      </c>
      <c r="M83" s="378">
        <v>2</v>
      </c>
      <c r="N83" s="379" t="s">
        <v>516</v>
      </c>
      <c r="O83" s="412" t="s">
        <v>227</v>
      </c>
      <c r="P83" s="398">
        <f>IF(COUNTIFS(L:L,L83,M:M,M83+1,P:P,"Oui")&gt;0,"Oui",VLOOKUP(O83,Saisie!H$21:I$326,2,FALSE))</f>
        <v>0</v>
      </c>
      <c r="Q83" s="398">
        <f>IF(COUNTIFS(L:L,L83,M:M,M83+1,Q:Q,"Oui")&gt;0,"Oui",VLOOKUP(O83,Saisie!H$21:K$326,4,FALSE))</f>
        <v>0</v>
      </c>
      <c r="R83" s="301">
        <f>IF(COUNTIFS(L:L,L83,M:M,M83+1,R:R,"Oui")&gt;0,"Oui",VLOOKUP(O83,Saisie!H$21:M$326,6,FALSE))</f>
        <v>0</v>
      </c>
    </row>
    <row r="84" spans="1:18" ht="51" x14ac:dyDescent="0.2">
      <c r="A84" s="304" t="s">
        <v>608</v>
      </c>
      <c r="B84" s="747"/>
      <c r="C84" s="304" t="s">
        <v>614</v>
      </c>
      <c r="D84" s="747"/>
      <c r="E84" s="304" t="s">
        <v>527</v>
      </c>
      <c r="F84" s="304" t="s">
        <v>753</v>
      </c>
      <c r="G84" s="837"/>
      <c r="H84" s="304" t="s">
        <v>608</v>
      </c>
      <c r="I84" s="304" t="s">
        <v>614</v>
      </c>
      <c r="J84" s="383"/>
      <c r="K84" s="383"/>
      <c r="L84" s="378">
        <v>6</v>
      </c>
      <c r="M84" s="378">
        <v>2</v>
      </c>
      <c r="N84" s="379" t="s">
        <v>516</v>
      </c>
      <c r="O84" s="381" t="s">
        <v>285</v>
      </c>
      <c r="P84" s="398">
        <f>IF(COUNTIFS(L:L,L84,M:M,M84+1,P:P,"Oui")&gt;0,"Oui",VLOOKUP(O84,Saisie!H$21:I$326,2,FALSE))</f>
        <v>0</v>
      </c>
      <c r="Q84" s="398">
        <f>IF(COUNTIFS(L:L,L84,M:M,M84+1,Q:Q,"Oui")&gt;0,"Oui",VLOOKUP(O84,Saisie!H$21:K$326,4,FALSE))</f>
        <v>0</v>
      </c>
      <c r="R84" s="301">
        <f>IF(COUNTIFS(L:L,L84,M:M,M84+1,R:R,"Oui")&gt;0,"Oui",VLOOKUP(O84,Saisie!H$21:M$326,6,FALSE))</f>
        <v>0</v>
      </c>
    </row>
    <row r="85" spans="1:18" ht="51" x14ac:dyDescent="0.2">
      <c r="A85" s="304" t="s">
        <v>608</v>
      </c>
      <c r="B85" s="747"/>
      <c r="C85" s="304" t="s">
        <v>614</v>
      </c>
      <c r="D85" s="747"/>
      <c r="E85" s="304" t="s">
        <v>525</v>
      </c>
      <c r="F85" s="304" t="s">
        <v>526</v>
      </c>
      <c r="G85" s="746" t="str">
        <f>IF(COUNTIFS(R:R,"0",J:J,J85)=0,"Oui","")</f>
        <v>Oui</v>
      </c>
      <c r="H85" s="304" t="s">
        <v>608</v>
      </c>
      <c r="I85" s="304" t="s">
        <v>614</v>
      </c>
      <c r="J85" s="383"/>
      <c r="K85" s="383"/>
      <c r="L85" s="378">
        <v>6</v>
      </c>
      <c r="M85" s="378">
        <v>3</v>
      </c>
      <c r="N85" s="379" t="s">
        <v>522</v>
      </c>
      <c r="O85" s="381" t="s">
        <v>308</v>
      </c>
      <c r="P85" s="398">
        <f>IF(COUNTIFS(L:L,L85,M:M,M85+1,P:P,"Oui")&gt;0,"Oui",VLOOKUP(O85,Saisie!H$21:I$326,2,FALSE))</f>
        <v>0</v>
      </c>
      <c r="Q85" s="398">
        <f>IF(COUNTIFS(L:L,L85,M:M,M85+1,Q:Q,"Oui")&gt;0,"Oui",VLOOKUP(O85,Saisie!H$21:K$326,4,FALSE))</f>
        <v>0</v>
      </c>
      <c r="R85" s="301">
        <f>IF(COUNTIFS(L:L,L85,M:M,M85+1,R:R,"Oui")&gt;0,"Oui",VLOOKUP(O85,Saisie!H$21:M$326,6,FALSE))</f>
        <v>0</v>
      </c>
    </row>
    <row r="86" spans="1:18" ht="51" x14ac:dyDescent="0.2">
      <c r="A86" s="304" t="s">
        <v>608</v>
      </c>
      <c r="B86" s="747"/>
      <c r="C86" s="304" t="s">
        <v>614</v>
      </c>
      <c r="D86" s="747"/>
      <c r="E86" s="304" t="s">
        <v>525</v>
      </c>
      <c r="F86" s="304" t="s">
        <v>526</v>
      </c>
      <c r="G86" s="840"/>
      <c r="H86" s="304" t="s">
        <v>608</v>
      </c>
      <c r="I86" s="304" t="s">
        <v>614</v>
      </c>
      <c r="J86" s="383"/>
      <c r="K86" s="383"/>
      <c r="L86" s="378">
        <v>6</v>
      </c>
      <c r="M86" s="378">
        <v>3</v>
      </c>
      <c r="N86" s="379" t="s">
        <v>522</v>
      </c>
      <c r="O86" s="412" t="s">
        <v>229</v>
      </c>
      <c r="P86" s="398">
        <f>IF(COUNTIFS(L:L,L86,M:M,M86+1,P:P,"Oui")&gt;0,"Oui",VLOOKUP(O86,Saisie!H$21:I$326,2,FALSE))</f>
        <v>0</v>
      </c>
      <c r="Q86" s="398">
        <f>IF(COUNTIFS(L:L,L86,M:M,M86+1,Q:Q,"Oui")&gt;0,"Oui",VLOOKUP(O86,Saisie!H$21:K$326,4,FALSE))</f>
        <v>0</v>
      </c>
      <c r="R86" s="301">
        <f>IF(COUNTIFS(L:L,L86,M:M,M86+1,R:R,"Oui")&gt;0,"Oui",VLOOKUP(O86,Saisie!H$21:M$326,6,FALSE))</f>
        <v>0</v>
      </c>
    </row>
    <row r="87" spans="1:18" ht="51" x14ac:dyDescent="0.2">
      <c r="A87" s="304" t="s">
        <v>608</v>
      </c>
      <c r="B87" s="747"/>
      <c r="C87" s="304" t="s">
        <v>614</v>
      </c>
      <c r="D87" s="748"/>
      <c r="E87" s="304" t="s">
        <v>525</v>
      </c>
      <c r="F87" s="304" t="s">
        <v>526</v>
      </c>
      <c r="G87" s="748"/>
      <c r="H87" s="304" t="s">
        <v>608</v>
      </c>
      <c r="I87" s="380" t="s">
        <v>614</v>
      </c>
      <c r="J87" s="383"/>
      <c r="K87" s="383"/>
      <c r="L87" s="378">
        <v>6</v>
      </c>
      <c r="M87" s="378">
        <v>3</v>
      </c>
      <c r="N87" s="379" t="s">
        <v>522</v>
      </c>
      <c r="O87" s="397" t="s">
        <v>228</v>
      </c>
      <c r="P87" s="398">
        <f>IF(COUNTIFS(L:L,L87,M:M,M87+1,P:P,"Oui")&gt;0,"Oui",VLOOKUP(O87,Saisie!H$21:I$326,2,FALSE))</f>
        <v>0</v>
      </c>
      <c r="Q87" s="398">
        <f>IF(COUNTIFS(L:L,L87,M:M,M87+1,Q:Q,"Oui")&gt;0,"Oui",VLOOKUP(O87,Saisie!H$21:K$326,4,FALSE))</f>
        <v>0</v>
      </c>
      <c r="R87" s="301">
        <f>IF(COUNTIFS(L:L,L87,M:M,M87+1,R:R,"Oui")&gt;0,"Oui",VLOOKUP(O87,Saisie!H$21:M$326,6,FALSE))</f>
        <v>0</v>
      </c>
    </row>
    <row r="88" spans="1:18" ht="51" x14ac:dyDescent="0.2">
      <c r="A88" s="304" t="s">
        <v>608</v>
      </c>
      <c r="B88" s="747"/>
      <c r="C88" s="380" t="s">
        <v>616</v>
      </c>
      <c r="D88" s="746" t="str">
        <f>IF(COUNTIFS(R:R,"0",I:I,I88)=0,"Oui","")</f>
        <v/>
      </c>
      <c r="E88" s="304" t="s">
        <v>617</v>
      </c>
      <c r="F88" s="304" t="s">
        <v>556</v>
      </c>
      <c r="G88" s="664" t="str">
        <f>IF(COUNTIFS(R:R,"0",J:J,J88)=0,"Oui","")</f>
        <v>Oui</v>
      </c>
      <c r="H88" s="304" t="s">
        <v>608</v>
      </c>
      <c r="I88" s="380" t="s">
        <v>616</v>
      </c>
      <c r="J88" s="383"/>
      <c r="K88" s="383"/>
      <c r="L88" s="378">
        <v>11</v>
      </c>
      <c r="M88" s="378">
        <v>2</v>
      </c>
      <c r="N88" s="379" t="s">
        <v>618</v>
      </c>
      <c r="O88" s="412" t="s">
        <v>551</v>
      </c>
      <c r="P88" s="398">
        <f>IF(COUNTIFS(L:L,L88,M:M,M88+1,P:P,"Oui")&gt;0,"Oui",VLOOKUP(O88,Saisie!H$21:I$326,2,FALSE))</f>
        <v>0</v>
      </c>
      <c r="Q88" s="398">
        <f>IF(COUNTIFS(L:L,L88,M:M,M88+1,Q:Q,"Oui")&gt;0,"Oui",VLOOKUP(O88,Saisie!H$21:K$326,4,FALSE))</f>
        <v>0</v>
      </c>
      <c r="R88" s="301">
        <f>IF(COUNTIFS(L:L,L88,M:M,M88+1,R:R,"Oui")&gt;0,"Oui",VLOOKUP(O88,Saisie!H$21:M$326,6,FALSE))</f>
        <v>0</v>
      </c>
    </row>
    <row r="89" spans="1:18" ht="51" x14ac:dyDescent="0.2">
      <c r="A89" s="304" t="s">
        <v>608</v>
      </c>
      <c r="B89" s="747"/>
      <c r="C89" s="380" t="s">
        <v>616</v>
      </c>
      <c r="D89" s="748"/>
      <c r="E89" s="304" t="s">
        <v>617</v>
      </c>
      <c r="F89" s="304" t="s">
        <v>556</v>
      </c>
      <c r="G89" s="837"/>
      <c r="H89" s="304" t="s">
        <v>608</v>
      </c>
      <c r="I89" s="304" t="s">
        <v>616</v>
      </c>
      <c r="J89" s="383"/>
      <c r="K89" s="383"/>
      <c r="L89" s="378">
        <v>11</v>
      </c>
      <c r="M89" s="378">
        <v>2</v>
      </c>
      <c r="N89" s="379" t="s">
        <v>618</v>
      </c>
      <c r="O89" s="412" t="s">
        <v>12</v>
      </c>
      <c r="P89" s="398">
        <f>IF(COUNTIFS(L:L,L89,M:M,M89+1,P:P,"Oui")&gt;0,"Oui",VLOOKUP(O89,Saisie!H$21:I$326,2,FALSE))</f>
        <v>0</v>
      </c>
      <c r="Q89" s="398">
        <f>IF(COUNTIFS(L:L,L89,M:M,M89+1,Q:Q,"Oui")&gt;0,"Oui",VLOOKUP(O89,Saisie!H$21:K$326,4,FALSE))</f>
        <v>0</v>
      </c>
      <c r="R89" s="301">
        <f>IF(COUNTIFS(L:L,L89,M:M,M89+1,R:R,"Oui")&gt;0,"Oui",VLOOKUP(O89,Saisie!H$21:M$326,6,FALSE))</f>
        <v>0</v>
      </c>
    </row>
    <row r="90" spans="1:18" ht="51" x14ac:dyDescent="0.2">
      <c r="A90" s="304" t="s">
        <v>608</v>
      </c>
      <c r="B90" s="747"/>
      <c r="C90" s="304" t="s">
        <v>619</v>
      </c>
      <c r="D90" s="746" t="str">
        <f>IF(COUNTIFS(R:R,"0",I:I,I90)=0,"Oui","")</f>
        <v/>
      </c>
      <c r="E90" s="304" t="s">
        <v>758</v>
      </c>
      <c r="F90" s="304" t="s">
        <v>528</v>
      </c>
      <c r="G90" s="388" t="str">
        <f>IF(COUNTIFS(R:R,"0",J:J,J90)=0,"Oui","")</f>
        <v>Oui</v>
      </c>
      <c r="H90" s="304" t="s">
        <v>608</v>
      </c>
      <c r="I90" s="304" t="s">
        <v>619</v>
      </c>
      <c r="J90" s="383"/>
      <c r="K90" s="383"/>
      <c r="L90" s="378">
        <v>6</v>
      </c>
      <c r="M90" s="378">
        <v>3</v>
      </c>
      <c r="N90" s="379" t="s">
        <v>522</v>
      </c>
      <c r="O90" s="381" t="s">
        <v>228</v>
      </c>
      <c r="P90" s="398">
        <f>IF(COUNTIFS(L:L,L90,M:M,M90+1,P:P,"Oui")&gt;0,"Oui",VLOOKUP(O90,Saisie!H$21:I$326,2,FALSE))</f>
        <v>0</v>
      </c>
      <c r="Q90" s="398">
        <f>IF(COUNTIFS(L:L,L90,M:M,M90+1,Q:Q,"Oui")&gt;0,"Oui",VLOOKUP(O90,Saisie!H$21:K$326,4,FALSE))</f>
        <v>0</v>
      </c>
      <c r="R90" s="301">
        <f>IF(COUNTIFS(L:L,L90,M:M,M90+1,R:R,"Oui")&gt;0,"Oui",VLOOKUP(O90,Saisie!H$21:M$326,6,FALSE))</f>
        <v>0</v>
      </c>
    </row>
    <row r="91" spans="1:18" ht="51" x14ac:dyDescent="0.2">
      <c r="A91" s="304" t="s">
        <v>608</v>
      </c>
      <c r="B91" s="747"/>
      <c r="C91" s="304" t="s">
        <v>619</v>
      </c>
      <c r="D91" s="747"/>
      <c r="E91" s="304" t="s">
        <v>756</v>
      </c>
      <c r="F91" s="304" t="s">
        <v>620</v>
      </c>
      <c r="G91" s="664" t="str">
        <f>IF(COUNTIFS(R:R,"0",J:J,J91)=0,"Oui","")</f>
        <v>Oui</v>
      </c>
      <c r="H91" s="304" t="s">
        <v>608</v>
      </c>
      <c r="I91" s="304" t="s">
        <v>619</v>
      </c>
      <c r="J91" s="383"/>
      <c r="K91" s="383"/>
      <c r="L91" s="378">
        <v>6</v>
      </c>
      <c r="M91" s="378">
        <v>4</v>
      </c>
      <c r="N91" s="379" t="s">
        <v>136</v>
      </c>
      <c r="O91" s="412" t="s">
        <v>286</v>
      </c>
      <c r="P91" s="398">
        <f>IF(COUNTIFS(L:L,L91,M:M,M91+1,P:P,"Oui")&gt;0,"Oui",VLOOKUP(O91,Saisie!H$21:I$326,2,FALSE))</f>
        <v>0</v>
      </c>
      <c r="Q91" s="398">
        <f>IF(COUNTIFS(L:L,L91,M:M,M91+1,Q:Q,"Oui")&gt;0,"Oui",VLOOKUP(O91,Saisie!H$21:K$326,4,FALSE))</f>
        <v>0</v>
      </c>
      <c r="R91" s="301">
        <f>IF(COUNTIFS(L:L,L91,M:M,M91+1,R:R,"Oui")&gt;0,"Oui",VLOOKUP(O91,Saisie!H$21:M$326,6,FALSE))</f>
        <v>0</v>
      </c>
    </row>
    <row r="92" spans="1:18" ht="51" x14ac:dyDescent="0.2">
      <c r="A92" s="304" t="s">
        <v>608</v>
      </c>
      <c r="B92" s="747"/>
      <c r="C92" s="304" t="s">
        <v>619</v>
      </c>
      <c r="D92" s="747"/>
      <c r="E92" s="304" t="s">
        <v>756</v>
      </c>
      <c r="F92" s="304" t="s">
        <v>620</v>
      </c>
      <c r="G92" s="837"/>
      <c r="H92" s="304" t="s">
        <v>608</v>
      </c>
      <c r="I92" s="304" t="s">
        <v>619</v>
      </c>
      <c r="J92" s="383"/>
      <c r="K92" s="383"/>
      <c r="L92" s="378">
        <v>10</v>
      </c>
      <c r="M92" s="378">
        <v>3</v>
      </c>
      <c r="N92" s="381" t="s">
        <v>594</v>
      </c>
      <c r="O92" s="381" t="s">
        <v>585</v>
      </c>
      <c r="P92" s="398">
        <f>IF(COUNTIFS(L:L,L92,M:M,M92+1,P:P,"Oui")&gt;0,"Oui",VLOOKUP(O92,Saisie!H$21:I$326,2,FALSE))</f>
        <v>0</v>
      </c>
      <c r="Q92" s="398">
        <f>IF(COUNTIFS(L:L,L92,M:M,M92+1,Q:Q,"Oui")&gt;0,"Oui",VLOOKUP(O92,Saisie!H$21:K$326,4,FALSE))</f>
        <v>0</v>
      </c>
      <c r="R92" s="301">
        <f>IF(COUNTIFS(L:L,L92,M:M,M92+1,R:R,"Oui")&gt;0,"Oui",VLOOKUP(O92,Saisie!H$21:M$326,6,FALSE))</f>
        <v>0</v>
      </c>
    </row>
    <row r="93" spans="1:18" ht="51" x14ac:dyDescent="0.2">
      <c r="A93" s="304" t="s">
        <v>608</v>
      </c>
      <c r="B93" s="748"/>
      <c r="C93" s="304" t="s">
        <v>619</v>
      </c>
      <c r="D93" s="748"/>
      <c r="E93" s="304" t="s">
        <v>757</v>
      </c>
      <c r="F93" s="304" t="s">
        <v>532</v>
      </c>
      <c r="G93" s="388" t="str">
        <f>IF(COUNTIFS(R:R,"0",J:J,J93)=0,"Oui","")</f>
        <v>Oui</v>
      </c>
      <c r="H93" s="304" t="s">
        <v>608</v>
      </c>
      <c r="I93" s="304" t="s">
        <v>619</v>
      </c>
      <c r="J93" s="383"/>
      <c r="K93" s="383"/>
      <c r="L93" s="378">
        <v>6</v>
      </c>
      <c r="M93" s="378">
        <v>4</v>
      </c>
      <c r="N93" s="379" t="s">
        <v>136</v>
      </c>
      <c r="O93" s="381" t="s">
        <v>286</v>
      </c>
      <c r="P93" s="398">
        <f>IF(COUNTIFS(L:L,L93,M:M,M93+1,P:P,"Oui")&gt;0,"Oui",VLOOKUP(O93,Saisie!H$21:I$326,2,FALSE))</f>
        <v>0</v>
      </c>
      <c r="Q93" s="398">
        <f>IF(COUNTIFS(L:L,L93,M:M,M93+1,Q:Q,"Oui")&gt;0,"Oui",VLOOKUP(O93,Saisie!H$21:K$326,4,FALSE))</f>
        <v>0</v>
      </c>
      <c r="R93" s="301">
        <f>IF(COUNTIFS(L:L,L93,M:M,M93+1,R:R,"Oui")&gt;0,"Oui",VLOOKUP(O93,Saisie!H$21:M$326,6,FALSE))</f>
        <v>0</v>
      </c>
    </row>
    <row r="94" spans="1:18" ht="63.75" x14ac:dyDescent="0.2">
      <c r="A94" s="304" t="s">
        <v>621</v>
      </c>
      <c r="B94" s="836" t="str">
        <f>IF(COUNTIFS(R:R,"0",H:H,A94)=0,"Oui","")</f>
        <v/>
      </c>
      <c r="C94" s="304" t="s">
        <v>622</v>
      </c>
      <c r="D94" s="746" t="str">
        <f>IF(COUNTIFS(R:R,"0",I:I,I94)=0,"Oui","")</f>
        <v/>
      </c>
      <c r="E94" s="304" t="s">
        <v>625</v>
      </c>
      <c r="F94" s="304" t="s">
        <v>569</v>
      </c>
      <c r="G94" s="746" t="str">
        <f>IF(COUNTIFS(R:R,"0",J:J,J94)=0,"Oui","")</f>
        <v>Oui</v>
      </c>
      <c r="H94" s="304" t="s">
        <v>621</v>
      </c>
      <c r="I94" s="304" t="s">
        <v>622</v>
      </c>
      <c r="J94" s="383"/>
      <c r="K94" s="383"/>
      <c r="L94" s="378">
        <v>12</v>
      </c>
      <c r="M94" s="378">
        <v>2</v>
      </c>
      <c r="N94" s="379" t="s">
        <v>568</v>
      </c>
      <c r="O94" s="381" t="s">
        <v>182</v>
      </c>
      <c r="P94" s="398">
        <f>IF(COUNTIFS(L:L,L94,M:M,M94+1,P:P,"Oui")&gt;0,"Oui",VLOOKUP(O94,Saisie!H$21:I$326,2,FALSE))</f>
        <v>0</v>
      </c>
      <c r="Q94" s="398">
        <f>IF(COUNTIFS(L:L,L94,M:M,M94+1,Q:Q,"Oui")&gt;0,"Oui",VLOOKUP(O94,Saisie!H$21:K$326,4,FALSE))</f>
        <v>0</v>
      </c>
      <c r="R94" s="301">
        <f>IF(COUNTIFS(L:L,L94,M:M,M94+1,R:R,"Oui")&gt;0,"Oui",VLOOKUP(O94,Saisie!H$21:M$326,6,FALSE))</f>
        <v>0</v>
      </c>
    </row>
    <row r="95" spans="1:18" ht="63.75" x14ac:dyDescent="0.2">
      <c r="A95" s="304" t="s">
        <v>621</v>
      </c>
      <c r="B95" s="747"/>
      <c r="C95" s="304" t="s">
        <v>622</v>
      </c>
      <c r="D95" s="747"/>
      <c r="E95" s="304" t="s">
        <v>625</v>
      </c>
      <c r="F95" s="304" t="s">
        <v>569</v>
      </c>
      <c r="G95" s="840"/>
      <c r="H95" s="304" t="s">
        <v>621</v>
      </c>
      <c r="I95" s="304" t="s">
        <v>622</v>
      </c>
      <c r="J95" s="383"/>
      <c r="K95" s="383"/>
      <c r="L95" s="378">
        <v>12</v>
      </c>
      <c r="M95" s="378">
        <v>2</v>
      </c>
      <c r="N95" s="379" t="s">
        <v>568</v>
      </c>
      <c r="O95" s="381" t="s">
        <v>14</v>
      </c>
      <c r="P95" s="398">
        <f>IF(COUNTIFS(L:L,L95,M:M,M95+1,P:P,"Oui")&gt;0,"Oui",VLOOKUP(O95,Saisie!H$21:I$326,2,FALSE))</f>
        <v>0</v>
      </c>
      <c r="Q95" s="398">
        <f>IF(COUNTIFS(L:L,L95,M:M,M95+1,Q:Q,"Oui")&gt;0,"Oui",VLOOKUP(O95,Saisie!H$21:K$326,4,FALSE))</f>
        <v>0</v>
      </c>
      <c r="R95" s="301">
        <f>IF(COUNTIFS(L:L,L95,M:M,M95+1,R:R,"Oui")&gt;0,"Oui",VLOOKUP(O95,Saisie!H$21:M$326,6,FALSE))</f>
        <v>0</v>
      </c>
    </row>
    <row r="96" spans="1:18" ht="63.75" x14ac:dyDescent="0.2">
      <c r="A96" s="304" t="s">
        <v>621</v>
      </c>
      <c r="B96" s="747"/>
      <c r="C96" s="304" t="s">
        <v>622</v>
      </c>
      <c r="D96" s="747"/>
      <c r="E96" s="304" t="s">
        <v>625</v>
      </c>
      <c r="F96" s="304" t="s">
        <v>569</v>
      </c>
      <c r="G96" s="748"/>
      <c r="H96" s="304" t="s">
        <v>621</v>
      </c>
      <c r="I96" s="304" t="s">
        <v>622</v>
      </c>
      <c r="J96" s="383"/>
      <c r="K96" s="383"/>
      <c r="L96" s="378">
        <v>12</v>
      </c>
      <c r="M96" s="378">
        <v>2</v>
      </c>
      <c r="N96" s="379" t="s">
        <v>568</v>
      </c>
      <c r="O96" s="381" t="s">
        <v>15</v>
      </c>
      <c r="P96" s="398">
        <f>IF(COUNTIFS(L:L,L96,M:M,M96+1,P:P,"Oui")&gt;0,"Oui",VLOOKUP(O96,Saisie!H$21:I$326,2,FALSE))</f>
        <v>0</v>
      </c>
      <c r="Q96" s="398">
        <f>IF(COUNTIFS(L:L,L96,M:M,M96+1,Q:Q,"Oui")&gt;0,"Oui",VLOOKUP(O96,Saisie!H$21:K$326,4,FALSE))</f>
        <v>0</v>
      </c>
      <c r="R96" s="301">
        <f>IF(COUNTIFS(L:L,L96,M:M,M96+1,R:R,"Oui")&gt;0,"Oui",VLOOKUP(O96,Saisie!H$21:M$326,6,FALSE))</f>
        <v>0</v>
      </c>
    </row>
    <row r="97" spans="1:18" ht="63.75" x14ac:dyDescent="0.2">
      <c r="A97" s="304" t="s">
        <v>621</v>
      </c>
      <c r="B97" s="747"/>
      <c r="C97" s="304" t="s">
        <v>622</v>
      </c>
      <c r="D97" s="747"/>
      <c r="E97" s="304" t="s">
        <v>565</v>
      </c>
      <c r="F97" s="304" t="s">
        <v>566</v>
      </c>
      <c r="G97" s="746" t="str">
        <f>IF(COUNTIFS(R:R,"0",J:J,J97)=0,"Oui","")</f>
        <v>Oui</v>
      </c>
      <c r="H97" s="304" t="s">
        <v>621</v>
      </c>
      <c r="I97" s="304" t="s">
        <v>622</v>
      </c>
      <c r="J97" s="383"/>
      <c r="K97" s="383"/>
      <c r="L97" s="378">
        <v>12</v>
      </c>
      <c r="M97" s="378">
        <v>1</v>
      </c>
      <c r="N97" s="379" t="s">
        <v>624</v>
      </c>
      <c r="O97" s="381" t="s">
        <v>185</v>
      </c>
      <c r="P97" s="398">
        <f>IF(COUNTIFS(L:L,L97,M:M,M97+1,P:P,"Oui")&gt;0,"Oui",VLOOKUP(O97,Saisie!H$21:I$326,2,FALSE))</f>
        <v>0</v>
      </c>
      <c r="Q97" s="398">
        <f>IF(COUNTIFS(L:L,L97,M:M,M97+1,Q:Q,"Oui")&gt;0,"Oui",VLOOKUP(O97,Saisie!H$21:K$326,4,FALSE))</f>
        <v>0</v>
      </c>
      <c r="R97" s="301">
        <f>IF(COUNTIFS(L:L,L97,M:M,M97+1,R:R,"Oui")&gt;0,"Oui",VLOOKUP(O97,Saisie!H$21:M$326,6,FALSE))</f>
        <v>0</v>
      </c>
    </row>
    <row r="98" spans="1:18" ht="63.75" x14ac:dyDescent="0.2">
      <c r="A98" s="304" t="s">
        <v>621</v>
      </c>
      <c r="B98" s="747"/>
      <c r="C98" s="304" t="s">
        <v>622</v>
      </c>
      <c r="D98" s="747"/>
      <c r="E98" s="304" t="s">
        <v>565</v>
      </c>
      <c r="F98" s="304" t="s">
        <v>566</v>
      </c>
      <c r="G98" s="840"/>
      <c r="H98" s="304" t="s">
        <v>621</v>
      </c>
      <c r="I98" s="304" t="s">
        <v>622</v>
      </c>
      <c r="J98" s="383"/>
      <c r="K98" s="383"/>
      <c r="L98" s="378">
        <v>12</v>
      </c>
      <c r="M98" s="378">
        <v>1</v>
      </c>
      <c r="N98" s="379" t="s">
        <v>624</v>
      </c>
      <c r="O98" s="412" t="s">
        <v>181</v>
      </c>
      <c r="P98" s="398">
        <f>IF(COUNTIFS(L:L,L98,M:M,M98+1,P:P,"Oui")&gt;0,"Oui",VLOOKUP(O98,Saisie!H$21:I$326,2,FALSE))</f>
        <v>0</v>
      </c>
      <c r="Q98" s="398">
        <f>IF(COUNTIFS(L:L,L98,M:M,M98+1,Q:Q,"Oui")&gt;0,"Oui",VLOOKUP(O98,Saisie!H$21:K$326,4,FALSE))</f>
        <v>0</v>
      </c>
      <c r="R98" s="301">
        <f>IF(COUNTIFS(L:L,L98,M:M,M98+1,R:R,"Oui")&gt;0,"Oui",VLOOKUP(O98,Saisie!H$21:M$326,6,FALSE))</f>
        <v>0</v>
      </c>
    </row>
    <row r="99" spans="1:18" ht="63.75" x14ac:dyDescent="0.2">
      <c r="A99" s="304" t="s">
        <v>621</v>
      </c>
      <c r="B99" s="747"/>
      <c r="C99" s="304" t="s">
        <v>622</v>
      </c>
      <c r="D99" s="747"/>
      <c r="E99" s="304" t="s">
        <v>623</v>
      </c>
      <c r="F99" s="304" t="s">
        <v>564</v>
      </c>
      <c r="G99" s="747"/>
      <c r="H99" s="304" t="s">
        <v>621</v>
      </c>
      <c r="I99" s="304" t="s">
        <v>622</v>
      </c>
      <c r="J99" s="383"/>
      <c r="K99" s="383"/>
      <c r="L99" s="378">
        <v>12</v>
      </c>
      <c r="M99" s="378">
        <v>1</v>
      </c>
      <c r="N99" s="379" t="s">
        <v>624</v>
      </c>
      <c r="O99" s="412" t="s">
        <v>185</v>
      </c>
      <c r="P99" s="398">
        <f>IF(COUNTIFS(L:L,L99,M:M,M99+1,P:P,"Oui")&gt;0,"Oui",VLOOKUP(O99,Saisie!H$21:I$326,2,FALSE))</f>
        <v>0</v>
      </c>
      <c r="Q99" s="398">
        <f>IF(COUNTIFS(L:L,L99,M:M,M99+1,Q:Q,"Oui")&gt;0,"Oui",VLOOKUP(O99,Saisie!H$21:K$326,4,FALSE))</f>
        <v>0</v>
      </c>
      <c r="R99" s="301">
        <f>IF(COUNTIFS(L:L,L99,M:M,M99+1,R:R,"Oui")&gt;0,"Oui",VLOOKUP(O99,Saisie!H$21:M$326,6,FALSE))</f>
        <v>0</v>
      </c>
    </row>
    <row r="100" spans="1:18" ht="63.75" x14ac:dyDescent="0.2">
      <c r="A100" s="304" t="s">
        <v>621</v>
      </c>
      <c r="B100" s="747"/>
      <c r="C100" s="304" t="s">
        <v>622</v>
      </c>
      <c r="D100" s="748"/>
      <c r="E100" s="304" t="s">
        <v>623</v>
      </c>
      <c r="F100" s="304" t="s">
        <v>564</v>
      </c>
      <c r="G100" s="748"/>
      <c r="H100" s="304" t="s">
        <v>621</v>
      </c>
      <c r="I100" s="304" t="s">
        <v>622</v>
      </c>
      <c r="J100" s="383"/>
      <c r="K100" s="383"/>
      <c r="L100" s="378">
        <v>12</v>
      </c>
      <c r="M100" s="378">
        <v>1</v>
      </c>
      <c r="N100" s="379" t="s">
        <v>624</v>
      </c>
      <c r="O100" s="381" t="s">
        <v>181</v>
      </c>
      <c r="P100" s="398">
        <f>IF(COUNTIFS(L:L,L100,M:M,M100+1,P:P,"Oui")&gt;0,"Oui",VLOOKUP(O100,Saisie!H$21:I$326,2,FALSE))</f>
        <v>0</v>
      </c>
      <c r="Q100" s="398">
        <f>IF(COUNTIFS(L:L,L100,M:M,M100+1,Q:Q,"Oui")&gt;0,"Oui",VLOOKUP(O100,Saisie!H$21:K$326,4,FALSE))</f>
        <v>0</v>
      </c>
      <c r="R100" s="301">
        <f>IF(COUNTIFS(L:L,L100,M:M,M100+1,R:R,"Oui")&gt;0,"Oui",VLOOKUP(O100,Saisie!H$21:M$326,6,FALSE))</f>
        <v>0</v>
      </c>
    </row>
    <row r="101" spans="1:18" ht="102" x14ac:dyDescent="0.2">
      <c r="A101" s="304" t="s">
        <v>621</v>
      </c>
      <c r="B101" s="747"/>
      <c r="C101" s="304" t="s">
        <v>626</v>
      </c>
      <c r="D101" s="746" t="str">
        <f>IF(COUNTIFS(R:R,"0",I:I,I101)=0,"Oui","")</f>
        <v/>
      </c>
      <c r="E101" s="304" t="s">
        <v>759</v>
      </c>
      <c r="F101" s="304" t="s">
        <v>557</v>
      </c>
      <c r="G101" s="664" t="str">
        <f>IF(COUNTIFS(R:R,"0",J:J,J101)=0,"Oui","")</f>
        <v>Oui</v>
      </c>
      <c r="H101" s="304" t="s">
        <v>621</v>
      </c>
      <c r="I101" s="304" t="s">
        <v>626</v>
      </c>
      <c r="J101" s="383"/>
      <c r="K101" s="383"/>
      <c r="L101" s="378">
        <v>11</v>
      </c>
      <c r="M101" s="378">
        <v>2</v>
      </c>
      <c r="N101" s="379" t="s">
        <v>195</v>
      </c>
      <c r="O101" s="412" t="s">
        <v>551</v>
      </c>
      <c r="P101" s="398">
        <f>IF(COUNTIFS(L:L,L101,M:M,M101+1,P:P,"Oui")&gt;0,"Oui",VLOOKUP(O101,Saisie!H$21:I$326,2,FALSE))</f>
        <v>0</v>
      </c>
      <c r="Q101" s="398">
        <f>IF(COUNTIFS(L:L,L101,M:M,M101+1,Q:Q,"Oui")&gt;0,"Oui",VLOOKUP(O101,Saisie!H$21:K$326,4,FALSE))</f>
        <v>0</v>
      </c>
      <c r="R101" s="301">
        <f>IF(COUNTIFS(L:L,L101,M:M,M101+1,R:R,"Oui")&gt;0,"Oui",VLOOKUP(O101,Saisie!H$21:M$326,6,FALSE))</f>
        <v>0</v>
      </c>
    </row>
    <row r="102" spans="1:18" ht="102" x14ac:dyDescent="0.2">
      <c r="A102" s="304" t="s">
        <v>621</v>
      </c>
      <c r="B102" s="747"/>
      <c r="C102" s="304" t="s">
        <v>626</v>
      </c>
      <c r="D102" s="747"/>
      <c r="E102" s="304" t="s">
        <v>759</v>
      </c>
      <c r="F102" s="304" t="s">
        <v>557</v>
      </c>
      <c r="G102" s="837"/>
      <c r="H102" s="304" t="s">
        <v>621</v>
      </c>
      <c r="I102" s="304" t="s">
        <v>626</v>
      </c>
      <c r="J102" s="383"/>
      <c r="K102" s="383"/>
      <c r="L102" s="378">
        <v>11</v>
      </c>
      <c r="M102" s="378">
        <v>2</v>
      </c>
      <c r="N102" s="379" t="s">
        <v>195</v>
      </c>
      <c r="O102" s="381" t="s">
        <v>12</v>
      </c>
      <c r="P102" s="398">
        <f>IF(COUNTIFS(L:L,L102,M:M,M102+1,P:P,"Oui")&gt;0,"Oui",VLOOKUP(O102,Saisie!H$21:I$326,2,FALSE))</f>
        <v>0</v>
      </c>
      <c r="Q102" s="398">
        <f>IF(COUNTIFS(L:L,L102,M:M,M102+1,Q:Q,"Oui")&gt;0,"Oui",VLOOKUP(O102,Saisie!H$21:K$326,4,FALSE))</f>
        <v>0</v>
      </c>
      <c r="R102" s="301">
        <f>IF(COUNTIFS(L:L,L102,M:M,M102+1,R:R,"Oui")&gt;0,"Oui",VLOOKUP(O102,Saisie!H$21:M$326,6,FALSE))</f>
        <v>0</v>
      </c>
    </row>
    <row r="103" spans="1:18" ht="63.75" x14ac:dyDescent="0.2">
      <c r="A103" s="304" t="s">
        <v>621</v>
      </c>
      <c r="B103" s="747"/>
      <c r="C103" s="304" t="s">
        <v>626</v>
      </c>
      <c r="D103" s="747"/>
      <c r="E103" s="304" t="s">
        <v>760</v>
      </c>
      <c r="F103" s="304" t="s">
        <v>570</v>
      </c>
      <c r="G103" s="664" t="str">
        <f>IF(COUNTIFS(R:R,"0",J:J,J103)=0,"Oui","")</f>
        <v>Oui</v>
      </c>
      <c r="H103" s="304" t="s">
        <v>621</v>
      </c>
      <c r="I103" s="304" t="s">
        <v>626</v>
      </c>
      <c r="J103" s="383"/>
      <c r="K103" s="383"/>
      <c r="L103" s="378">
        <v>12</v>
      </c>
      <c r="M103" s="378">
        <v>2</v>
      </c>
      <c r="N103" s="379" t="s">
        <v>568</v>
      </c>
      <c r="O103" s="412" t="s">
        <v>16</v>
      </c>
      <c r="P103" s="398">
        <f>IF(COUNTIFS(L:L,L103,M:M,M103+1,P:P,"Oui")&gt;0,"Oui",VLOOKUP(O103,Saisie!H$21:I$326,2,FALSE))</f>
        <v>0</v>
      </c>
      <c r="Q103" s="398">
        <f>IF(COUNTIFS(L:L,L103,M:M,M103+1,Q:Q,"Oui")&gt;0,"Oui",VLOOKUP(O103,Saisie!H$21:K$326,4,FALSE))</f>
        <v>0</v>
      </c>
      <c r="R103" s="301">
        <f>IF(COUNTIFS(L:L,L103,M:M,M103+1,R:R,"Oui")&gt;0,"Oui",VLOOKUP(O103,Saisie!H$21:M$326,6,FALSE))</f>
        <v>0</v>
      </c>
    </row>
    <row r="104" spans="1:18" ht="63.75" x14ac:dyDescent="0.2">
      <c r="A104" s="304" t="s">
        <v>621</v>
      </c>
      <c r="B104" s="747"/>
      <c r="C104" s="304" t="s">
        <v>626</v>
      </c>
      <c r="D104" s="747"/>
      <c r="E104" s="304" t="s">
        <v>760</v>
      </c>
      <c r="F104" s="304" t="s">
        <v>570</v>
      </c>
      <c r="G104" s="837"/>
      <c r="H104" s="304" t="s">
        <v>621</v>
      </c>
      <c r="I104" s="304" t="s">
        <v>626</v>
      </c>
      <c r="J104" s="383"/>
      <c r="K104" s="383"/>
      <c r="L104" s="378">
        <v>12</v>
      </c>
      <c r="M104" s="378">
        <v>2</v>
      </c>
      <c r="N104" s="379" t="s">
        <v>568</v>
      </c>
      <c r="O104" s="412" t="s">
        <v>15</v>
      </c>
      <c r="P104" s="398">
        <f>IF(COUNTIFS(L:L,L104,M:M,M104+1,P:P,"Oui")&gt;0,"Oui",VLOOKUP(O104,Saisie!H$21:I$326,2,FALSE))</f>
        <v>0</v>
      </c>
      <c r="Q104" s="398">
        <f>IF(COUNTIFS(L:L,L104,M:M,M104+1,Q:Q,"Oui")&gt;0,"Oui",VLOOKUP(O104,Saisie!H$21:K$326,4,FALSE))</f>
        <v>0</v>
      </c>
      <c r="R104" s="301">
        <f>IF(COUNTIFS(L:L,L104,M:M,M104+1,R:R,"Oui")&gt;0,"Oui",VLOOKUP(O104,Saisie!H$21:M$326,6,FALSE))</f>
        <v>0</v>
      </c>
    </row>
    <row r="105" spans="1:18" ht="63.75" x14ac:dyDescent="0.2">
      <c r="A105" s="304" t="s">
        <v>621</v>
      </c>
      <c r="B105" s="747"/>
      <c r="C105" s="304" t="s">
        <v>626</v>
      </c>
      <c r="D105" s="747"/>
      <c r="E105" s="380" t="s">
        <v>694</v>
      </c>
      <c r="F105" s="304" t="s">
        <v>571</v>
      </c>
      <c r="G105" s="388" t="str">
        <f>IF(COUNTIFS(R:R,"0",J:J,J105)=0,"Oui","")</f>
        <v>Oui</v>
      </c>
      <c r="H105" s="304" t="s">
        <v>621</v>
      </c>
      <c r="I105" s="304" t="s">
        <v>626</v>
      </c>
      <c r="J105" s="383"/>
      <c r="K105" s="383"/>
      <c r="L105" s="378">
        <v>12</v>
      </c>
      <c r="M105" s="378">
        <v>2</v>
      </c>
      <c r="N105" s="379" t="s">
        <v>568</v>
      </c>
      <c r="O105" s="396" t="s">
        <v>182</v>
      </c>
      <c r="P105" s="398">
        <f>IF(COUNTIFS(L:L,L105,M:M,M105+1,P:P,"Oui")&gt;0,"Oui",VLOOKUP(O105,Saisie!H$21:I$326,2,FALSE))</f>
        <v>0</v>
      </c>
      <c r="Q105" s="398">
        <f>IF(COUNTIFS(L:L,L105,M:M,M105+1,Q:Q,"Oui")&gt;0,"Oui",VLOOKUP(O105,Saisie!H$21:K$326,4,FALSE))</f>
        <v>0</v>
      </c>
      <c r="R105" s="301">
        <f>IF(COUNTIFS(L:L,L105,M:M,M105+1,R:R,"Oui")&gt;0,"Oui",VLOOKUP(O105,Saisie!H$21:M$326,6,FALSE))</f>
        <v>0</v>
      </c>
    </row>
    <row r="106" spans="1:18" ht="63.75" x14ac:dyDescent="0.2">
      <c r="A106" s="304" t="s">
        <v>621</v>
      </c>
      <c r="B106" s="747"/>
      <c r="C106" s="304" t="s">
        <v>626</v>
      </c>
      <c r="D106" s="747"/>
      <c r="E106" s="304" t="s">
        <v>560</v>
      </c>
      <c r="F106" s="304" t="s">
        <v>561</v>
      </c>
      <c r="G106" s="746" t="str">
        <f>IF(COUNTIFS(R:R,"0",J:J,J106)=0,"Oui","")</f>
        <v>Oui</v>
      </c>
      <c r="H106" s="304" t="s">
        <v>621</v>
      </c>
      <c r="I106" s="304" t="s">
        <v>626</v>
      </c>
      <c r="J106" s="383"/>
      <c r="K106" s="383"/>
      <c r="L106" s="378">
        <v>11</v>
      </c>
      <c r="M106" s="378">
        <v>3</v>
      </c>
      <c r="N106" s="379" t="s">
        <v>602</v>
      </c>
      <c r="O106" s="412" t="s">
        <v>184</v>
      </c>
      <c r="P106" s="398">
        <f>IF(COUNTIFS(L:L,L106,M:M,M106+1,P:P,"Oui")&gt;0,"Oui",VLOOKUP(O106,Saisie!H$21:I$326,2,FALSE))</f>
        <v>0</v>
      </c>
      <c r="Q106" s="398">
        <f>IF(COUNTIFS(L:L,L106,M:M,M106+1,Q:Q,"Oui")&gt;0,"Oui",VLOOKUP(O106,Saisie!H$21:K$326,4,FALSE))</f>
        <v>0</v>
      </c>
      <c r="R106" s="301">
        <f>IF(COUNTIFS(L:L,L106,M:M,M106+1,R:R,"Oui")&gt;0,"Oui",VLOOKUP(O106,Saisie!H$21:M$326,6,FALSE))</f>
        <v>0</v>
      </c>
    </row>
    <row r="107" spans="1:18" ht="63.75" x14ac:dyDescent="0.2">
      <c r="A107" s="304" t="s">
        <v>621</v>
      </c>
      <c r="B107" s="747"/>
      <c r="C107" s="304" t="s">
        <v>626</v>
      </c>
      <c r="D107" s="747"/>
      <c r="E107" s="304" t="s">
        <v>560</v>
      </c>
      <c r="F107" s="304" t="s">
        <v>561</v>
      </c>
      <c r="G107" s="747"/>
      <c r="H107" s="304" t="s">
        <v>621</v>
      </c>
      <c r="I107" s="304" t="s">
        <v>626</v>
      </c>
      <c r="J107" s="383"/>
      <c r="K107" s="383"/>
      <c r="L107" s="378">
        <v>11</v>
      </c>
      <c r="M107" s="378">
        <v>3</v>
      </c>
      <c r="N107" s="379" t="s">
        <v>602</v>
      </c>
      <c r="O107" s="381" t="s">
        <v>178</v>
      </c>
      <c r="P107" s="398">
        <f>IF(COUNTIFS(L:L,L107,M:M,M107+1,P:P,"Oui")&gt;0,"Oui",VLOOKUP(O107,Saisie!H$21:I$326,2,FALSE))</f>
        <v>0</v>
      </c>
      <c r="Q107" s="398">
        <f>IF(COUNTIFS(L:L,L107,M:M,M107+1,Q:Q,"Oui")&gt;0,"Oui",VLOOKUP(O107,Saisie!H$21:K$326,4,FALSE))</f>
        <v>0</v>
      </c>
      <c r="R107" s="301">
        <f>IF(COUNTIFS(L:L,L107,M:M,M107+1,R:R,"Oui")&gt;0,"Oui",VLOOKUP(O107,Saisie!H$21:M$326,6,FALSE))</f>
        <v>0</v>
      </c>
    </row>
    <row r="108" spans="1:18" ht="63.75" x14ac:dyDescent="0.2">
      <c r="A108" s="304" t="s">
        <v>621</v>
      </c>
      <c r="B108" s="747"/>
      <c r="C108" s="304" t="s">
        <v>626</v>
      </c>
      <c r="D108" s="747"/>
      <c r="E108" s="304" t="s">
        <v>560</v>
      </c>
      <c r="F108" s="304" t="s">
        <v>561</v>
      </c>
      <c r="G108" s="748"/>
      <c r="H108" s="304" t="s">
        <v>621</v>
      </c>
      <c r="I108" s="304" t="s">
        <v>626</v>
      </c>
      <c r="J108" s="383"/>
      <c r="K108" s="383"/>
      <c r="L108" s="378">
        <v>12</v>
      </c>
      <c r="M108" s="378">
        <v>2</v>
      </c>
      <c r="N108" s="379" t="s">
        <v>568</v>
      </c>
      <c r="O108" s="412" t="s">
        <v>182</v>
      </c>
      <c r="P108" s="398">
        <f>IF(COUNTIFS(L:L,L108,M:M,M108+1,P:P,"Oui")&gt;0,"Oui",VLOOKUP(O108,Saisie!H$21:I$326,2,FALSE))</f>
        <v>0</v>
      </c>
      <c r="Q108" s="398">
        <f>IF(COUNTIFS(L:L,L108,M:M,M108+1,Q:Q,"Oui")&gt;0,"Oui",VLOOKUP(O108,Saisie!H$21:K$326,4,FALSE))</f>
        <v>0</v>
      </c>
      <c r="R108" s="301">
        <f>IF(COUNTIFS(L:L,L108,M:M,M108+1,R:R,"Oui")&gt;0,"Oui",VLOOKUP(O108,Saisie!H$21:M$326,6,FALSE))</f>
        <v>0</v>
      </c>
    </row>
    <row r="109" spans="1:18" ht="63.75" x14ac:dyDescent="0.2">
      <c r="A109" s="304" t="s">
        <v>621</v>
      </c>
      <c r="B109" s="747"/>
      <c r="C109" s="304" t="s">
        <v>626</v>
      </c>
      <c r="D109" s="748"/>
      <c r="E109" s="380" t="s">
        <v>627</v>
      </c>
      <c r="F109" s="304" t="s">
        <v>567</v>
      </c>
      <c r="G109" s="388" t="str">
        <f>IF(COUNTIFS(R:R,"0",J:J,J109)=0,"Oui","")</f>
        <v>Oui</v>
      </c>
      <c r="H109" s="304" t="s">
        <v>621</v>
      </c>
      <c r="I109" s="304" t="s">
        <v>626</v>
      </c>
      <c r="J109" s="383"/>
      <c r="K109" s="383"/>
      <c r="L109" s="378">
        <v>12</v>
      </c>
      <c r="M109" s="378">
        <v>1</v>
      </c>
      <c r="N109" s="379" t="s">
        <v>202</v>
      </c>
      <c r="O109" s="381" t="s">
        <v>185</v>
      </c>
      <c r="P109" s="398">
        <f>IF(COUNTIFS(L:L,L109,M:M,M109+1,P:P,"Oui")&gt;0,"Oui",VLOOKUP(O109,Saisie!H$21:I$326,2,FALSE))</f>
        <v>0</v>
      </c>
      <c r="Q109" s="398">
        <f>IF(COUNTIFS(L:L,L109,M:M,M109+1,Q:Q,"Oui")&gt;0,"Oui",VLOOKUP(O109,Saisie!H$21:K$326,4,FALSE))</f>
        <v>0</v>
      </c>
      <c r="R109" s="301">
        <f>IF(COUNTIFS(L:L,L109,M:M,M109+1,R:R,"Oui")&gt;0,"Oui",VLOOKUP(O109,Saisie!H$21:M$326,6,FALSE))</f>
        <v>0</v>
      </c>
    </row>
    <row r="110" spans="1:18" ht="63.75" x14ac:dyDescent="0.2">
      <c r="A110" s="304" t="s">
        <v>621</v>
      </c>
      <c r="B110" s="747"/>
      <c r="C110" s="304" t="s">
        <v>628</v>
      </c>
      <c r="D110" s="746" t="str">
        <f>IF(COUNTIFS(R:R,"0",I:I,I110)=0,"Oui","")</f>
        <v/>
      </c>
      <c r="E110" s="304" t="s">
        <v>632</v>
      </c>
      <c r="F110" s="304" t="s">
        <v>633</v>
      </c>
      <c r="G110" s="746" t="str">
        <f>IF(COUNTIFS(R:R,"0",J:J,J110)=0,"Oui","")</f>
        <v>Oui</v>
      </c>
      <c r="H110" s="304" t="s">
        <v>621</v>
      </c>
      <c r="I110" s="304" t="s">
        <v>628</v>
      </c>
      <c r="J110" s="383"/>
      <c r="K110" s="383"/>
      <c r="L110" s="378">
        <v>11</v>
      </c>
      <c r="M110" s="378">
        <v>4</v>
      </c>
      <c r="N110" s="379" t="s">
        <v>631</v>
      </c>
      <c r="O110" s="412" t="s">
        <v>3</v>
      </c>
      <c r="P110" s="398">
        <f>IF(COUNTIFS(L:L,L110,M:M,M110+1,P:P,"Oui")&gt;0,"Oui",VLOOKUP(O110,Saisie!H$21:I$326,2,FALSE))</f>
        <v>0</v>
      </c>
      <c r="Q110" s="398">
        <f>IF(COUNTIFS(L:L,L110,M:M,M110+1,Q:Q,"Oui")&gt;0,"Oui",VLOOKUP(O110,Saisie!H$21:K$326,4,FALSE))</f>
        <v>0</v>
      </c>
      <c r="R110" s="301">
        <f>IF(COUNTIFS(L:L,L110,M:M,M110+1,R:R,"Oui")&gt;0,"Oui",VLOOKUP(O110,Saisie!H$21:M$326,6,FALSE))</f>
        <v>0</v>
      </c>
    </row>
    <row r="111" spans="1:18" ht="63.75" x14ac:dyDescent="0.2">
      <c r="A111" s="304" t="s">
        <v>621</v>
      </c>
      <c r="B111" s="747"/>
      <c r="C111" s="304" t="s">
        <v>628</v>
      </c>
      <c r="D111" s="747"/>
      <c r="E111" s="304" t="s">
        <v>632</v>
      </c>
      <c r="F111" s="304" t="s">
        <v>633</v>
      </c>
      <c r="G111" s="747"/>
      <c r="H111" s="304" t="s">
        <v>621</v>
      </c>
      <c r="I111" s="304" t="s">
        <v>628</v>
      </c>
      <c r="J111" s="383"/>
      <c r="K111" s="383"/>
      <c r="L111" s="378">
        <v>11</v>
      </c>
      <c r="M111" s="378">
        <v>4</v>
      </c>
      <c r="N111" s="379" t="s">
        <v>631</v>
      </c>
      <c r="O111" s="412" t="s">
        <v>180</v>
      </c>
      <c r="P111" s="398">
        <f>IF(COUNTIFS(L:L,L111,M:M,M111+1,P:P,"Oui")&gt;0,"Oui",VLOOKUP(O111,Saisie!H$21:I$326,2,FALSE))</f>
        <v>0</v>
      </c>
      <c r="Q111" s="398">
        <f>IF(COUNTIFS(L:L,L111,M:M,M111+1,Q:Q,"Oui")&gt;0,"Oui",VLOOKUP(O111,Saisie!H$21:K$326,4,FALSE))</f>
        <v>0</v>
      </c>
      <c r="R111" s="301">
        <f>IF(COUNTIFS(L:L,L111,M:M,M111+1,R:R,"Oui")&gt;0,"Oui",VLOOKUP(O111,Saisie!H$21:M$326,6,FALSE))</f>
        <v>0</v>
      </c>
    </row>
    <row r="112" spans="1:18" ht="64.5" thickBot="1" x14ac:dyDescent="0.25">
      <c r="A112" s="304" t="s">
        <v>621</v>
      </c>
      <c r="B112" s="747"/>
      <c r="C112" s="304" t="s">
        <v>628</v>
      </c>
      <c r="D112" s="747"/>
      <c r="E112" s="304" t="s">
        <v>632</v>
      </c>
      <c r="F112" s="304" t="s">
        <v>633</v>
      </c>
      <c r="G112" s="748"/>
      <c r="H112" s="304" t="s">
        <v>621</v>
      </c>
      <c r="I112" s="304" t="s">
        <v>628</v>
      </c>
      <c r="J112" s="383"/>
      <c r="K112" s="383"/>
      <c r="L112" s="378">
        <v>12</v>
      </c>
      <c r="M112" s="378">
        <v>4</v>
      </c>
      <c r="N112" s="379" t="s">
        <v>208</v>
      </c>
      <c r="O112" s="412" t="s">
        <v>18</v>
      </c>
      <c r="P112" s="398">
        <f>IF(COUNTIFS(L:L,L112,M:M,M112+1,P:P,"Oui")&gt;0,"Oui",VLOOKUP(O112,Saisie!H$21:I$326,2,FALSE))</f>
        <v>0</v>
      </c>
      <c r="Q112" s="398">
        <f>IF(COUNTIFS(L:L,L112,M:M,M112+1,Q:Q,"Oui")&gt;0,"Oui",VLOOKUP(O112,Saisie!H$21:K$326,4,FALSE))</f>
        <v>0</v>
      </c>
      <c r="R112" s="301">
        <f>IF(COUNTIFS(L:L,L112,M:M,M112+1,R:R,"Oui")&gt;0,"Oui",VLOOKUP(O112,Saisie!H$21:M$326,6,FALSE))</f>
        <v>0</v>
      </c>
    </row>
    <row r="113" spans="1:18" ht="63.75" x14ac:dyDescent="0.2">
      <c r="A113" s="304" t="s">
        <v>621</v>
      </c>
      <c r="B113" s="747"/>
      <c r="C113" s="304" t="s">
        <v>628</v>
      </c>
      <c r="D113" s="747"/>
      <c r="E113" s="304" t="s">
        <v>583</v>
      </c>
      <c r="F113" s="304" t="s">
        <v>630</v>
      </c>
      <c r="G113" s="746" t="str">
        <f>IF(COUNTIFS(R:R,"0",J:J,J113)=0,"Oui","")</f>
        <v>Oui</v>
      </c>
      <c r="H113" s="304" t="s">
        <v>621</v>
      </c>
      <c r="I113" s="304" t="s">
        <v>628</v>
      </c>
      <c r="J113" s="383"/>
      <c r="K113" s="383"/>
      <c r="L113" s="378">
        <v>11</v>
      </c>
      <c r="M113" s="378">
        <v>3</v>
      </c>
      <c r="N113" s="572" t="s">
        <v>836</v>
      </c>
      <c r="O113" s="491" t="s">
        <v>184</v>
      </c>
      <c r="P113" s="398">
        <f>IF(COUNTIFS(L:L,L113,M:M,M113+1,P:P,"Oui")&gt;0,"Oui",VLOOKUP(O113,Saisie!H$21:I$326,2,FALSE))</f>
        <v>0</v>
      </c>
      <c r="Q113" s="398">
        <f>IF(COUNTIFS(L:L,L113,M:M,M113+1,Q:Q,"Oui")&gt;0,"Oui",VLOOKUP(O113,Saisie!H$21:K$326,4,FALSE))</f>
        <v>0</v>
      </c>
      <c r="R113" s="301">
        <f>IF(COUNTIFS(L:L,L113,M:M,M113+1,R:R,"Oui")&gt;0,"Oui",VLOOKUP(O113,Saisie!H$21:M$326,6,FALSE))</f>
        <v>0</v>
      </c>
    </row>
    <row r="114" spans="1:18" ht="63.75" x14ac:dyDescent="0.2">
      <c r="A114" s="304" t="s">
        <v>621</v>
      </c>
      <c r="B114" s="747"/>
      <c r="C114" s="304" t="s">
        <v>628</v>
      </c>
      <c r="D114" s="747"/>
      <c r="E114" s="304" t="s">
        <v>583</v>
      </c>
      <c r="F114" s="304" t="s">
        <v>630</v>
      </c>
      <c r="G114" s="747"/>
      <c r="H114" s="304" t="s">
        <v>621</v>
      </c>
      <c r="I114" s="304" t="s">
        <v>628</v>
      </c>
      <c r="J114" s="383"/>
      <c r="K114" s="383"/>
      <c r="L114" s="378">
        <v>11</v>
      </c>
      <c r="M114" s="378">
        <v>3</v>
      </c>
      <c r="N114" s="572" t="s">
        <v>836</v>
      </c>
      <c r="O114" s="505" t="s">
        <v>178</v>
      </c>
      <c r="P114" s="398">
        <f>IF(COUNTIFS(L:L,L114,M:M,M114+1,P:P,"Oui")&gt;0,"Oui",VLOOKUP(O114,Saisie!H$21:I$326,2,FALSE))</f>
        <v>0</v>
      </c>
      <c r="Q114" s="398">
        <f>IF(COUNTIFS(L:L,L114,M:M,M114+1,Q:Q,"Oui")&gt;0,"Oui",VLOOKUP(O114,Saisie!H$21:K$326,4,FALSE))</f>
        <v>0</v>
      </c>
      <c r="R114" s="301">
        <f>IF(COUNTIFS(L:L,L114,M:M,M114+1,R:R,"Oui")&gt;0,"Oui",VLOOKUP(O114,Saisie!H$21:M$326,6,FALSE))</f>
        <v>0</v>
      </c>
    </row>
    <row r="115" spans="1:18" ht="63.75" x14ac:dyDescent="0.2">
      <c r="A115" s="304" t="s">
        <v>621</v>
      </c>
      <c r="B115" s="747"/>
      <c r="C115" s="304" t="s">
        <v>628</v>
      </c>
      <c r="D115" s="747"/>
      <c r="E115" s="304" t="s">
        <v>583</v>
      </c>
      <c r="F115" s="304" t="s">
        <v>630</v>
      </c>
      <c r="G115" s="748"/>
      <c r="H115" s="304" t="s">
        <v>621</v>
      </c>
      <c r="I115" s="304" t="s">
        <v>628</v>
      </c>
      <c r="J115" s="383"/>
      <c r="K115" s="383"/>
      <c r="L115" s="378">
        <v>12</v>
      </c>
      <c r="M115" s="378">
        <v>4</v>
      </c>
      <c r="N115" s="379" t="s">
        <v>208</v>
      </c>
      <c r="O115" s="381" t="s">
        <v>18</v>
      </c>
      <c r="P115" s="398">
        <f>IF(COUNTIFS(L:L,L115,M:M,M115+1,P:P,"Oui")&gt;0,"Oui",VLOOKUP(O115,Saisie!H$21:I$326,2,FALSE))</f>
        <v>0</v>
      </c>
      <c r="Q115" s="398">
        <f>IF(COUNTIFS(L:L,L115,M:M,M115+1,Q:Q,"Oui")&gt;0,"Oui",VLOOKUP(O115,Saisie!H$21:K$326,4,FALSE))</f>
        <v>0</v>
      </c>
      <c r="R115" s="301">
        <f>IF(COUNTIFS(L:L,L115,M:M,M115+1,R:R,"Oui")&gt;0,"Oui",VLOOKUP(O115,Saisie!H$21:M$326,6,FALSE))</f>
        <v>0</v>
      </c>
    </row>
    <row r="116" spans="1:18" ht="63.75" x14ac:dyDescent="0.2">
      <c r="A116" s="304" t="s">
        <v>621</v>
      </c>
      <c r="B116" s="747"/>
      <c r="C116" s="304" t="s">
        <v>628</v>
      </c>
      <c r="D116" s="747"/>
      <c r="E116" s="304" t="s">
        <v>573</v>
      </c>
      <c r="F116" s="304" t="s">
        <v>574</v>
      </c>
      <c r="G116" s="746" t="str">
        <f>IF(COUNTIFS(R:R,"0",J:J,J116)=0,"Oui","")</f>
        <v>Oui</v>
      </c>
      <c r="H116" s="304" t="s">
        <v>621</v>
      </c>
      <c r="I116" s="304" t="s">
        <v>628</v>
      </c>
      <c r="J116" s="383"/>
      <c r="K116" s="383"/>
      <c r="L116" s="378">
        <v>12</v>
      </c>
      <c r="M116" s="378">
        <v>2</v>
      </c>
      <c r="N116" s="379" t="s">
        <v>568</v>
      </c>
      <c r="O116" s="381" t="s">
        <v>182</v>
      </c>
      <c r="P116" s="398">
        <f>IF(COUNTIFS(L:L,L116,M:M,M116+1,P:P,"Oui")&gt;0,"Oui",VLOOKUP(O116,Saisie!H$21:I$326,2,FALSE))</f>
        <v>0</v>
      </c>
      <c r="Q116" s="398">
        <f>IF(COUNTIFS(L:L,L116,M:M,M116+1,Q:Q,"Oui")&gt;0,"Oui",VLOOKUP(O116,Saisie!H$21:K$326,4,FALSE))</f>
        <v>0</v>
      </c>
      <c r="R116" s="301">
        <f>IF(COUNTIFS(L:L,L116,M:M,M116+1,R:R,"Oui")&gt;0,"Oui",VLOOKUP(O116,Saisie!H$21:M$326,6,FALSE))</f>
        <v>0</v>
      </c>
    </row>
    <row r="117" spans="1:18" ht="63.75" x14ac:dyDescent="0.2">
      <c r="A117" s="304" t="s">
        <v>621</v>
      </c>
      <c r="B117" s="747"/>
      <c r="C117" s="304" t="s">
        <v>628</v>
      </c>
      <c r="D117" s="747"/>
      <c r="E117" s="304" t="s">
        <v>573</v>
      </c>
      <c r="F117" s="304" t="s">
        <v>574</v>
      </c>
      <c r="G117" s="747"/>
      <c r="H117" s="304" t="s">
        <v>621</v>
      </c>
      <c r="I117" s="304" t="s">
        <v>628</v>
      </c>
      <c r="J117" s="383"/>
      <c r="K117" s="383"/>
      <c r="L117" s="378">
        <v>12</v>
      </c>
      <c r="M117" s="378">
        <v>2</v>
      </c>
      <c r="N117" s="379" t="s">
        <v>568</v>
      </c>
      <c r="O117" s="412" t="s">
        <v>16</v>
      </c>
      <c r="P117" s="398">
        <f>IF(COUNTIFS(L:L,L117,M:M,M117+1,P:P,"Oui")&gt;0,"Oui",VLOOKUP(O117,Saisie!H$21:I$326,2,FALSE))</f>
        <v>0</v>
      </c>
      <c r="Q117" s="398">
        <f>IF(COUNTIFS(L:L,L117,M:M,M117+1,Q:Q,"Oui")&gt;0,"Oui",VLOOKUP(O117,Saisie!H$21:K$326,4,FALSE))</f>
        <v>0</v>
      </c>
      <c r="R117" s="301">
        <f>IF(COUNTIFS(L:L,L117,M:M,M117+1,R:R,"Oui")&gt;0,"Oui",VLOOKUP(O117,Saisie!H$21:M$326,6,FALSE))</f>
        <v>0</v>
      </c>
    </row>
    <row r="118" spans="1:18" ht="63.75" x14ac:dyDescent="0.2">
      <c r="A118" s="304" t="s">
        <v>621</v>
      </c>
      <c r="B118" s="747"/>
      <c r="C118" s="304" t="s">
        <v>628</v>
      </c>
      <c r="D118" s="747"/>
      <c r="E118" s="304" t="s">
        <v>573</v>
      </c>
      <c r="F118" s="304" t="s">
        <v>574</v>
      </c>
      <c r="G118" s="748"/>
      <c r="H118" s="304" t="s">
        <v>621</v>
      </c>
      <c r="I118" s="304" t="s">
        <v>628</v>
      </c>
      <c r="J118" s="383"/>
      <c r="K118" s="383"/>
      <c r="L118" s="378">
        <v>12</v>
      </c>
      <c r="M118" s="378">
        <v>2</v>
      </c>
      <c r="N118" s="379" t="s">
        <v>568</v>
      </c>
      <c r="O118" s="412" t="s">
        <v>15</v>
      </c>
      <c r="P118" s="398">
        <f>IF(COUNTIFS(L:L,L118,M:M,M118+1,P:P,"Oui")&gt;0,"Oui",VLOOKUP(O118,Saisie!H$21:I$326,2,FALSE))</f>
        <v>0</v>
      </c>
      <c r="Q118" s="398">
        <f>IF(COUNTIFS(L:L,L118,M:M,M118+1,Q:Q,"Oui")&gt;0,"Oui",VLOOKUP(O118,Saisie!H$21:K$326,4,FALSE))</f>
        <v>0</v>
      </c>
      <c r="R118" s="301">
        <f>IF(COUNTIFS(L:L,L118,M:M,M118+1,R:R,"Oui")&gt;0,"Oui",VLOOKUP(O118,Saisie!H$21:M$326,6,FALSE))</f>
        <v>0</v>
      </c>
    </row>
    <row r="119" spans="1:18" ht="63.75" x14ac:dyDescent="0.2">
      <c r="A119" s="304" t="s">
        <v>621</v>
      </c>
      <c r="B119" s="747"/>
      <c r="C119" s="304" t="s">
        <v>628</v>
      </c>
      <c r="D119" s="747"/>
      <c r="E119" s="304" t="s">
        <v>635</v>
      </c>
      <c r="F119" s="304" t="s">
        <v>584</v>
      </c>
      <c r="G119" s="388" t="str">
        <f t="shared" ref="G119:G124" si="0">IF(COUNTIFS(R:R,"0",J:J,J119)=0,"Oui","")</f>
        <v>Oui</v>
      </c>
      <c r="H119" s="304" t="s">
        <v>621</v>
      </c>
      <c r="I119" s="304" t="s">
        <v>628</v>
      </c>
      <c r="J119" s="383"/>
      <c r="K119" s="383"/>
      <c r="L119" s="378">
        <v>12</v>
      </c>
      <c r="M119" s="378">
        <v>4</v>
      </c>
      <c r="N119" s="379" t="s">
        <v>208</v>
      </c>
      <c r="O119" s="412" t="s">
        <v>18</v>
      </c>
      <c r="P119" s="398">
        <f>IF(COUNTIFS(L:L,L119,M:M,M119+1,P:P,"Oui")&gt;0,"Oui",VLOOKUP(O119,Saisie!H$21:I$326,2,FALSE))</f>
        <v>0</v>
      </c>
      <c r="Q119" s="398">
        <f>IF(COUNTIFS(L:L,L119,M:M,M119+1,Q:Q,"Oui")&gt;0,"Oui",VLOOKUP(O119,Saisie!H$21:K$326,4,FALSE))</f>
        <v>0</v>
      </c>
      <c r="R119" s="301">
        <f>IF(COUNTIFS(L:L,L119,M:M,M119+1,R:R,"Oui")&gt;0,"Oui",VLOOKUP(O119,Saisie!H$21:M$326,6,FALSE))</f>
        <v>0</v>
      </c>
    </row>
    <row r="120" spans="1:18" ht="63.75" x14ac:dyDescent="0.2">
      <c r="A120" s="304" t="s">
        <v>621</v>
      </c>
      <c r="B120" s="747"/>
      <c r="C120" s="304" t="s">
        <v>628</v>
      </c>
      <c r="D120" s="747"/>
      <c r="E120" s="304" t="s">
        <v>634</v>
      </c>
      <c r="F120" s="304" t="s">
        <v>582</v>
      </c>
      <c r="G120" s="388" t="str">
        <f t="shared" si="0"/>
        <v>Oui</v>
      </c>
      <c r="H120" s="304" t="s">
        <v>621</v>
      </c>
      <c r="I120" s="304" t="s">
        <v>628</v>
      </c>
      <c r="J120" s="383"/>
      <c r="K120" s="383"/>
      <c r="L120" s="378">
        <v>12</v>
      </c>
      <c r="M120" s="378">
        <v>3</v>
      </c>
      <c r="N120" s="379" t="s">
        <v>206</v>
      </c>
      <c r="O120" s="412" t="s">
        <v>17</v>
      </c>
      <c r="P120" s="398">
        <f>IF(COUNTIFS(L:L,L120,M:M,M120+1,P:P,"Oui")&gt;0,"Oui",VLOOKUP(O120,Saisie!H$21:I$326,2,FALSE))</f>
        <v>0</v>
      </c>
      <c r="Q120" s="398">
        <f>IF(COUNTIFS(L:L,L120,M:M,M120+1,Q:Q,"Oui")&gt;0,"Oui",VLOOKUP(O120,Saisie!H$21:K$326,4,FALSE))</f>
        <v>0</v>
      </c>
      <c r="R120" s="301">
        <f>IF(COUNTIFS(L:L,L120,M:M,M120+1,R:R,"Oui")&gt;0,"Oui",VLOOKUP(O120,Saisie!H$21:M$326,6,FALSE))</f>
        <v>0</v>
      </c>
    </row>
    <row r="121" spans="1:18" ht="63.75" x14ac:dyDescent="0.2">
      <c r="A121" s="304" t="s">
        <v>621</v>
      </c>
      <c r="B121" s="747"/>
      <c r="C121" s="304" t="s">
        <v>628</v>
      </c>
      <c r="D121" s="747"/>
      <c r="E121" s="304" t="s">
        <v>629</v>
      </c>
      <c r="F121" s="304" t="s">
        <v>579</v>
      </c>
      <c r="G121" s="388" t="str">
        <f t="shared" si="0"/>
        <v>Oui</v>
      </c>
      <c r="H121" s="304" t="s">
        <v>621</v>
      </c>
      <c r="I121" s="304" t="s">
        <v>628</v>
      </c>
      <c r="J121" s="383"/>
      <c r="K121" s="383"/>
      <c r="L121" s="378">
        <v>12</v>
      </c>
      <c r="M121" s="378">
        <v>3</v>
      </c>
      <c r="N121" s="379" t="s">
        <v>206</v>
      </c>
      <c r="O121" s="412" t="s">
        <v>17</v>
      </c>
      <c r="P121" s="398">
        <f>IF(COUNTIFS(L:L,L121,M:M,M121+1,P:P,"Oui")&gt;0,"Oui",VLOOKUP(O121,Saisie!H$21:I$326,2,FALSE))</f>
        <v>0</v>
      </c>
      <c r="Q121" s="398">
        <f>IF(COUNTIFS(L:L,L121,M:M,M121+1,Q:Q,"Oui")&gt;0,"Oui",VLOOKUP(O121,Saisie!H$21:K$326,4,FALSE))</f>
        <v>0</v>
      </c>
      <c r="R121" s="301">
        <f>IF(COUNTIFS(L:L,L121,M:M,M121+1,R:R,"Oui")&gt;0,"Oui",VLOOKUP(O121,Saisie!H$21:M$326,6,FALSE))</f>
        <v>0</v>
      </c>
    </row>
    <row r="122" spans="1:18" ht="63.75" x14ac:dyDescent="0.2">
      <c r="A122" s="304" t="s">
        <v>621</v>
      </c>
      <c r="B122" s="747"/>
      <c r="C122" s="304" t="s">
        <v>628</v>
      </c>
      <c r="D122" s="747"/>
      <c r="E122" s="304" t="s">
        <v>580</v>
      </c>
      <c r="F122" s="304" t="s">
        <v>581</v>
      </c>
      <c r="G122" s="388" t="str">
        <f t="shared" si="0"/>
        <v>Oui</v>
      </c>
      <c r="H122" s="304" t="s">
        <v>621</v>
      </c>
      <c r="I122" s="304" t="s">
        <v>628</v>
      </c>
      <c r="J122" s="383"/>
      <c r="K122" s="383"/>
      <c r="L122" s="378">
        <v>12</v>
      </c>
      <c r="M122" s="378">
        <v>3</v>
      </c>
      <c r="N122" s="379" t="s">
        <v>206</v>
      </c>
      <c r="O122" s="412" t="s">
        <v>17</v>
      </c>
      <c r="P122" s="398">
        <f>IF(COUNTIFS(L:L,L122,M:M,M122+1,P:P,"Oui")&gt;0,"Oui",VLOOKUP(O122,Saisie!H$21:I$326,2,FALSE))</f>
        <v>0</v>
      </c>
      <c r="Q122" s="398">
        <f>IF(COUNTIFS(L:L,L122,M:M,M122+1,Q:Q,"Oui")&gt;0,"Oui",VLOOKUP(O122,Saisie!H$21:K$326,4,FALSE))</f>
        <v>0</v>
      </c>
      <c r="R122" s="301">
        <f>IF(COUNTIFS(L:L,L122,M:M,M122+1,R:R,"Oui")&gt;0,"Oui",VLOOKUP(O122,Saisie!H$21:M$326,6,FALSE))</f>
        <v>0</v>
      </c>
    </row>
    <row r="123" spans="1:18" ht="63.75" x14ac:dyDescent="0.2">
      <c r="A123" s="304" t="s">
        <v>621</v>
      </c>
      <c r="B123" s="747"/>
      <c r="C123" s="304" t="s">
        <v>628</v>
      </c>
      <c r="D123" s="748"/>
      <c r="E123" s="304" t="s">
        <v>695</v>
      </c>
      <c r="F123" s="304" t="s">
        <v>572</v>
      </c>
      <c r="G123" s="388" t="str">
        <f t="shared" si="0"/>
        <v>Oui</v>
      </c>
      <c r="H123" s="304" t="s">
        <v>621</v>
      </c>
      <c r="I123" s="304" t="s">
        <v>628</v>
      </c>
      <c r="J123" s="383"/>
      <c r="K123" s="383"/>
      <c r="L123" s="378">
        <v>12</v>
      </c>
      <c r="M123" s="378">
        <v>2</v>
      </c>
      <c r="N123" s="379" t="s">
        <v>568</v>
      </c>
      <c r="O123" s="381" t="s">
        <v>182</v>
      </c>
      <c r="P123" s="398">
        <f>IF(COUNTIFS(L:L,L123,M:M,M123+1,P:P,"Oui")&gt;0,"Oui",VLOOKUP(O123,Saisie!H$21:I$326,2,FALSE))</f>
        <v>0</v>
      </c>
      <c r="Q123" s="398">
        <f>IF(COUNTIFS(L:L,L123,M:M,M123+1,Q:Q,"Oui")&gt;0,"Oui",VLOOKUP(O123,Saisie!H$21:K$326,4,FALSE))</f>
        <v>0</v>
      </c>
      <c r="R123" s="301">
        <f>IF(COUNTIFS(L:L,L123,M:M,M123+1,R:R,"Oui")&gt;0,"Oui",VLOOKUP(O123,Saisie!H$21:M$326,6,FALSE))</f>
        <v>0</v>
      </c>
    </row>
    <row r="124" spans="1:18" ht="63.75" x14ac:dyDescent="0.2">
      <c r="A124" s="304" t="s">
        <v>621</v>
      </c>
      <c r="B124" s="747"/>
      <c r="C124" s="304" t="s">
        <v>636</v>
      </c>
      <c r="D124" s="746" t="str">
        <f>IF(COUNTIFS(R:R,"0",I:I,I124)=0,"Oui","")</f>
        <v/>
      </c>
      <c r="E124" s="380" t="s">
        <v>562</v>
      </c>
      <c r="F124" s="304" t="s">
        <v>637</v>
      </c>
      <c r="G124" s="746" t="str">
        <f t="shared" si="0"/>
        <v>Oui</v>
      </c>
      <c r="H124" s="304" t="s">
        <v>621</v>
      </c>
      <c r="I124" s="304" t="s">
        <v>636</v>
      </c>
      <c r="J124" s="383"/>
      <c r="K124" s="383"/>
      <c r="L124" s="378">
        <v>11</v>
      </c>
      <c r="M124" s="378">
        <v>3</v>
      </c>
      <c r="N124" s="379" t="s">
        <v>602</v>
      </c>
      <c r="O124" s="381" t="s">
        <v>184</v>
      </c>
      <c r="P124" s="398">
        <f>IF(COUNTIFS(L:L,L124,M:M,M124+1,P:P,"Oui")&gt;0,"Oui",VLOOKUP(O124,Saisie!H$21:I$326,2,FALSE))</f>
        <v>0</v>
      </c>
      <c r="Q124" s="398">
        <f>IF(COUNTIFS(L:L,L124,M:M,M124+1,Q:Q,"Oui")&gt;0,"Oui",VLOOKUP(O124,Saisie!H$21:K$326,4,FALSE))</f>
        <v>0</v>
      </c>
      <c r="R124" s="301">
        <f>IF(COUNTIFS(L:L,L124,M:M,M124+1,R:R,"Oui")&gt;0,"Oui",VLOOKUP(O124,Saisie!H$21:M$326,6,FALSE))</f>
        <v>0</v>
      </c>
    </row>
    <row r="125" spans="1:18" ht="63.75" x14ac:dyDescent="0.2">
      <c r="A125" s="304" t="s">
        <v>621</v>
      </c>
      <c r="B125" s="747"/>
      <c r="C125" s="304" t="s">
        <v>636</v>
      </c>
      <c r="D125" s="747"/>
      <c r="E125" s="380" t="s">
        <v>562</v>
      </c>
      <c r="F125" s="304" t="s">
        <v>637</v>
      </c>
      <c r="G125" s="747"/>
      <c r="H125" s="304" t="s">
        <v>621</v>
      </c>
      <c r="I125" s="304" t="s">
        <v>636</v>
      </c>
      <c r="J125" s="383"/>
      <c r="K125" s="383"/>
      <c r="L125" s="378">
        <v>11</v>
      </c>
      <c r="M125" s="378">
        <v>3</v>
      </c>
      <c r="N125" s="379" t="s">
        <v>602</v>
      </c>
      <c r="O125" s="412" t="s">
        <v>178</v>
      </c>
      <c r="P125" s="398">
        <f>IF(COUNTIFS(L:L,L125,M:M,M125+1,P:P,"Oui")&gt;0,"Oui",VLOOKUP(O125,Saisie!H$21:I$326,2,FALSE))</f>
        <v>0</v>
      </c>
      <c r="Q125" s="398">
        <f>IF(COUNTIFS(L:L,L125,M:M,M125+1,Q:Q,"Oui")&gt;0,"Oui",VLOOKUP(O125,Saisie!H$21:K$326,4,FALSE))</f>
        <v>0</v>
      </c>
      <c r="R125" s="301">
        <f>IF(COUNTIFS(L:L,L125,M:M,M125+1,R:R,"Oui")&gt;0,"Oui",VLOOKUP(O125,Saisie!H$21:M$326,6,FALSE))</f>
        <v>0</v>
      </c>
    </row>
    <row r="126" spans="1:18" ht="63.75" x14ac:dyDescent="0.2">
      <c r="A126" s="304" t="s">
        <v>621</v>
      </c>
      <c r="B126" s="747"/>
      <c r="C126" s="304" t="s">
        <v>636</v>
      </c>
      <c r="D126" s="747"/>
      <c r="E126" s="380" t="s">
        <v>562</v>
      </c>
      <c r="F126" s="304" t="s">
        <v>637</v>
      </c>
      <c r="G126" s="748"/>
      <c r="H126" s="304" t="s">
        <v>621</v>
      </c>
      <c r="I126" s="304" t="s">
        <v>636</v>
      </c>
      <c r="J126" s="383"/>
      <c r="K126" s="383"/>
      <c r="L126" s="378">
        <v>12</v>
      </c>
      <c r="M126" s="378">
        <v>2</v>
      </c>
      <c r="N126" s="379" t="s">
        <v>568</v>
      </c>
      <c r="O126" s="412" t="s">
        <v>16</v>
      </c>
      <c r="P126" s="398">
        <f>IF(COUNTIFS(L:L,L126,M:M,M126+1,P:P,"Oui")&gt;0,"Oui",VLOOKUP(O126,Saisie!H$21:I$326,2,FALSE))</f>
        <v>0</v>
      </c>
      <c r="Q126" s="398">
        <f>IF(COUNTIFS(L:L,L126,M:M,M126+1,Q:Q,"Oui")&gt;0,"Oui",VLOOKUP(O126,Saisie!H$21:K$326,4,FALSE))</f>
        <v>0</v>
      </c>
      <c r="R126" s="301">
        <f>IF(COUNTIFS(L:L,L126,M:M,M126+1,R:R,"Oui")&gt;0,"Oui",VLOOKUP(O126,Saisie!H$21:M$326,6,FALSE))</f>
        <v>0</v>
      </c>
    </row>
    <row r="127" spans="1:18" ht="63.75" x14ac:dyDescent="0.2">
      <c r="A127" s="304" t="s">
        <v>621</v>
      </c>
      <c r="B127" s="747"/>
      <c r="C127" s="304" t="s">
        <v>636</v>
      </c>
      <c r="D127" s="747"/>
      <c r="E127" s="304" t="s">
        <v>638</v>
      </c>
      <c r="F127" s="304" t="s">
        <v>578</v>
      </c>
      <c r="G127" s="746" t="str">
        <f>IF(COUNTIFS(R:R,"0",J:J,J127)=0,"Oui","")</f>
        <v>Oui</v>
      </c>
      <c r="H127" s="304" t="s">
        <v>621</v>
      </c>
      <c r="I127" s="304" t="s">
        <v>636</v>
      </c>
      <c r="J127" s="383"/>
      <c r="K127" s="383"/>
      <c r="L127" s="378">
        <v>12</v>
      </c>
      <c r="M127" s="378">
        <v>2</v>
      </c>
      <c r="N127" s="379" t="s">
        <v>568</v>
      </c>
      <c r="O127" s="412" t="s">
        <v>182</v>
      </c>
      <c r="P127" s="398">
        <f>IF(COUNTIFS(L:L,L127,M:M,M127+1,P:P,"Oui")&gt;0,"Oui",VLOOKUP(O127,Saisie!H$21:I$326,2,FALSE))</f>
        <v>0</v>
      </c>
      <c r="Q127" s="398">
        <f>IF(COUNTIFS(L:L,L127,M:M,M127+1,Q:Q,"Oui")&gt;0,"Oui",VLOOKUP(O127,Saisie!H$21:K$326,4,FALSE))</f>
        <v>0</v>
      </c>
      <c r="R127" s="301">
        <f>IF(COUNTIFS(L:L,L127,M:M,M127+1,R:R,"Oui")&gt;0,"Oui",VLOOKUP(O127,Saisie!H$21:M$326,6,FALSE))</f>
        <v>0</v>
      </c>
    </row>
    <row r="128" spans="1:18" ht="63.75" x14ac:dyDescent="0.2">
      <c r="A128" s="304" t="s">
        <v>621</v>
      </c>
      <c r="B128" s="747"/>
      <c r="C128" s="304" t="s">
        <v>636</v>
      </c>
      <c r="D128" s="747"/>
      <c r="E128" s="304" t="s">
        <v>638</v>
      </c>
      <c r="F128" s="304" t="s">
        <v>578</v>
      </c>
      <c r="G128" s="747"/>
      <c r="H128" s="304" t="s">
        <v>621</v>
      </c>
      <c r="I128" s="304" t="s">
        <v>636</v>
      </c>
      <c r="J128" s="383"/>
      <c r="K128" s="383"/>
      <c r="L128" s="378">
        <v>12</v>
      </c>
      <c r="M128" s="378">
        <v>2</v>
      </c>
      <c r="N128" s="379" t="s">
        <v>568</v>
      </c>
      <c r="O128" s="381" t="s">
        <v>16</v>
      </c>
      <c r="P128" s="398">
        <f>IF(COUNTIFS(L:L,L128,M:M,M128+1,P:P,"Oui")&gt;0,"Oui",VLOOKUP(O128,Saisie!H$21:I$326,2,FALSE))</f>
        <v>0</v>
      </c>
      <c r="Q128" s="398">
        <f>IF(COUNTIFS(L:L,L128,M:M,M128+1,Q:Q,"Oui")&gt;0,"Oui",VLOOKUP(O128,Saisie!H$21:K$326,4,FALSE))</f>
        <v>0</v>
      </c>
      <c r="R128" s="301">
        <f>IF(COUNTIFS(L:L,L128,M:M,M128+1,R:R,"Oui")&gt;0,"Oui",VLOOKUP(O128,Saisie!H$21:M$326,6,FALSE))</f>
        <v>0</v>
      </c>
    </row>
    <row r="129" spans="1:18" ht="63.75" x14ac:dyDescent="0.2">
      <c r="A129" s="304" t="s">
        <v>621</v>
      </c>
      <c r="B129" s="747"/>
      <c r="C129" s="304" t="s">
        <v>636</v>
      </c>
      <c r="D129" s="747"/>
      <c r="E129" s="304" t="s">
        <v>638</v>
      </c>
      <c r="F129" s="304" t="s">
        <v>578</v>
      </c>
      <c r="G129" s="748"/>
      <c r="H129" s="304" t="s">
        <v>621</v>
      </c>
      <c r="I129" s="304" t="s">
        <v>636</v>
      </c>
      <c r="J129" s="383"/>
      <c r="K129" s="383"/>
      <c r="L129" s="378">
        <v>12</v>
      </c>
      <c r="M129" s="378">
        <v>2</v>
      </c>
      <c r="N129" s="379" t="s">
        <v>568</v>
      </c>
      <c r="O129" s="381" t="s">
        <v>15</v>
      </c>
      <c r="P129" s="398">
        <f>IF(COUNTIFS(L:L,L129,M:M,M129+1,P:P,"Oui")&gt;0,"Oui",VLOOKUP(O129,Saisie!H$21:I$326,2,FALSE))</f>
        <v>0</v>
      </c>
      <c r="Q129" s="398">
        <f>IF(COUNTIFS(L:L,L129,M:M,M129+1,Q:Q,"Oui")&gt;0,"Oui",VLOOKUP(O129,Saisie!H$21:K$326,4,FALSE))</f>
        <v>0</v>
      </c>
      <c r="R129" s="301">
        <f>IF(COUNTIFS(L:L,L129,M:M,M129+1,R:R,"Oui")&gt;0,"Oui",VLOOKUP(O129,Saisie!H$21:M$326,6,FALSE))</f>
        <v>0</v>
      </c>
    </row>
    <row r="130" spans="1:18" ht="63.75" x14ac:dyDescent="0.2">
      <c r="A130" s="304" t="s">
        <v>621</v>
      </c>
      <c r="B130" s="747"/>
      <c r="C130" s="304" t="s">
        <v>636</v>
      </c>
      <c r="D130" s="747"/>
      <c r="E130" s="304" t="s">
        <v>576</v>
      </c>
      <c r="F130" s="304" t="s">
        <v>577</v>
      </c>
      <c r="G130" s="746" t="str">
        <f>IF(COUNTIFS(R:R,"0",J:J,J130)=0,"Oui","")</f>
        <v>Oui</v>
      </c>
      <c r="H130" s="304" t="s">
        <v>621</v>
      </c>
      <c r="I130" s="304" t="s">
        <v>636</v>
      </c>
      <c r="J130" s="383"/>
      <c r="K130" s="383"/>
      <c r="L130" s="378">
        <v>12</v>
      </c>
      <c r="M130" s="378">
        <v>2</v>
      </c>
      <c r="N130" s="379" t="s">
        <v>568</v>
      </c>
      <c r="O130" s="412" t="s">
        <v>182</v>
      </c>
      <c r="P130" s="398">
        <f>IF(COUNTIFS(L:L,L130,M:M,M130+1,P:P,"Oui")&gt;0,"Oui",VLOOKUP(O130,Saisie!H$21:I$326,2,FALSE))</f>
        <v>0</v>
      </c>
      <c r="Q130" s="398">
        <f>IF(COUNTIFS(L:L,L130,M:M,M130+1,Q:Q,"Oui")&gt;0,"Oui",VLOOKUP(O130,Saisie!H$21:K$326,4,FALSE))</f>
        <v>0</v>
      </c>
      <c r="R130" s="301">
        <f>IF(COUNTIFS(L:L,L130,M:M,M130+1,R:R,"Oui")&gt;0,"Oui",VLOOKUP(O130,Saisie!H$21:M$326,6,FALSE))</f>
        <v>0</v>
      </c>
    </row>
    <row r="131" spans="1:18" ht="63.75" x14ac:dyDescent="0.2">
      <c r="A131" s="304" t="s">
        <v>621</v>
      </c>
      <c r="B131" s="747"/>
      <c r="C131" s="304" t="s">
        <v>636</v>
      </c>
      <c r="D131" s="747"/>
      <c r="E131" s="304" t="s">
        <v>576</v>
      </c>
      <c r="F131" s="304" t="s">
        <v>577</v>
      </c>
      <c r="G131" s="748"/>
      <c r="H131" s="304" t="s">
        <v>621</v>
      </c>
      <c r="I131" s="304" t="s">
        <v>636</v>
      </c>
      <c r="J131" s="383"/>
      <c r="K131" s="383"/>
      <c r="L131" s="378">
        <v>12</v>
      </c>
      <c r="M131" s="378">
        <v>2</v>
      </c>
      <c r="N131" s="379" t="s">
        <v>568</v>
      </c>
      <c r="O131" s="412" t="s">
        <v>16</v>
      </c>
      <c r="P131" s="398">
        <f>IF(COUNTIFS(L:L,L131,M:M,M131+1,P:P,"Oui")&gt;0,"Oui",VLOOKUP(O131,Saisie!H$21:I$326,2,FALSE))</f>
        <v>0</v>
      </c>
      <c r="Q131" s="398">
        <f>IF(COUNTIFS(L:L,L131,M:M,M131+1,Q:Q,"Oui")&gt;0,"Oui",VLOOKUP(O131,Saisie!H$21:K$326,4,FALSE))</f>
        <v>0</v>
      </c>
      <c r="R131" s="301">
        <f>IF(COUNTIFS(L:L,L131,M:M,M131+1,R:R,"Oui")&gt;0,"Oui",VLOOKUP(O131,Saisie!H$21:M$326,6,FALSE))</f>
        <v>0</v>
      </c>
    </row>
    <row r="132" spans="1:18" ht="63.75" x14ac:dyDescent="0.2">
      <c r="A132" s="304" t="s">
        <v>621</v>
      </c>
      <c r="B132" s="748"/>
      <c r="C132" s="304" t="s">
        <v>636</v>
      </c>
      <c r="D132" s="748"/>
      <c r="E132" s="304" t="s">
        <v>761</v>
      </c>
      <c r="F132" s="304" t="s">
        <v>575</v>
      </c>
      <c r="G132" s="388" t="str">
        <f>IF(COUNTIFS(R:R,"0",J:J,J132)=0,"Oui","")</f>
        <v>Oui</v>
      </c>
      <c r="H132" s="304" t="s">
        <v>621</v>
      </c>
      <c r="I132" s="304" t="s">
        <v>636</v>
      </c>
      <c r="J132" s="383"/>
      <c r="K132" s="383"/>
      <c r="L132" s="378">
        <v>12</v>
      </c>
      <c r="M132" s="378">
        <v>2</v>
      </c>
      <c r="N132" s="379" t="s">
        <v>568</v>
      </c>
      <c r="O132" s="391" t="s">
        <v>182</v>
      </c>
      <c r="P132" s="398">
        <f>IF(COUNTIFS(L:L,L132,M:M,M132+1,P:P,"Oui")&gt;0,"Oui",VLOOKUP(O132,Saisie!H$21:I$326,2,FALSE))</f>
        <v>0</v>
      </c>
      <c r="Q132" s="398">
        <f>IF(COUNTIFS(L:L,L132,M:M,M132+1,Q:Q,"Oui")&gt;0,"Oui",VLOOKUP(O132,Saisie!H$21:K$326,4,FALSE))</f>
        <v>0</v>
      </c>
      <c r="R132" s="301">
        <f>IF(COUNTIFS(L:L,L132,M:M,M132+1,R:R,"Oui")&gt;0,"Oui",VLOOKUP(O132,Saisie!H$21:M$326,6,FALSE))</f>
        <v>0</v>
      </c>
    </row>
    <row r="133" spans="1:18" ht="51" x14ac:dyDescent="0.2">
      <c r="A133" s="304" t="s">
        <v>639</v>
      </c>
      <c r="B133" s="836" t="str">
        <f>IF(COUNTIFS(R:R,"0",H:H,A133)=0,"Oui","")</f>
        <v/>
      </c>
      <c r="C133" s="304" t="s">
        <v>640</v>
      </c>
      <c r="D133" s="746" t="str">
        <f>IF(COUNTIFS(R:R,"0",I:I,I133)=0,"Oui","")</f>
        <v/>
      </c>
      <c r="E133" s="304" t="s">
        <v>641</v>
      </c>
      <c r="F133" s="304" t="s">
        <v>762</v>
      </c>
      <c r="G133" s="746" t="str">
        <f>IF(COUNTIFS(R:R,"0",J:J,J133)=0,"Oui","")</f>
        <v>Oui</v>
      </c>
      <c r="H133" s="304" t="s">
        <v>639</v>
      </c>
      <c r="I133" s="304" t="s">
        <v>640</v>
      </c>
      <c r="J133" s="383"/>
      <c r="K133" s="383"/>
      <c r="L133" s="378">
        <v>2</v>
      </c>
      <c r="M133" s="378">
        <v>3</v>
      </c>
      <c r="N133" s="379" t="s">
        <v>499</v>
      </c>
      <c r="O133" s="304" t="s">
        <v>93</v>
      </c>
      <c r="P133" s="398">
        <f>IF(COUNTIFS(L:L,L133,M:M,M133+1,P:P,"Oui")&gt;0,"Oui",VLOOKUP(O133,Saisie!H$21:I$326,2,FALSE))</f>
        <v>0</v>
      </c>
      <c r="Q133" s="398">
        <f>IF(COUNTIFS(L:L,L133,M:M,M133+1,Q:Q,"Oui")&gt;0,"Oui",VLOOKUP(O133,Saisie!H$21:K$326,4,FALSE))</f>
        <v>0</v>
      </c>
      <c r="R133" s="301">
        <f>IF(COUNTIFS(L:L,L133,M:M,M133+1,R:R,"Oui")&gt;0,"Oui",VLOOKUP(O133,Saisie!H$21:M$326,6,FALSE))</f>
        <v>0</v>
      </c>
    </row>
    <row r="134" spans="1:18" ht="51" x14ac:dyDescent="0.2">
      <c r="A134" s="304" t="s">
        <v>639</v>
      </c>
      <c r="B134" s="747"/>
      <c r="C134" s="304" t="s">
        <v>640</v>
      </c>
      <c r="D134" s="747"/>
      <c r="E134" s="304" t="s">
        <v>641</v>
      </c>
      <c r="F134" s="304" t="s">
        <v>762</v>
      </c>
      <c r="G134" s="747"/>
      <c r="H134" s="304" t="s">
        <v>639</v>
      </c>
      <c r="I134" s="304" t="s">
        <v>640</v>
      </c>
      <c r="J134" s="383"/>
      <c r="K134" s="383"/>
      <c r="L134" s="378">
        <v>2</v>
      </c>
      <c r="M134" s="378">
        <v>3</v>
      </c>
      <c r="N134" s="379" t="s">
        <v>499</v>
      </c>
      <c r="O134" s="399" t="s">
        <v>311</v>
      </c>
      <c r="P134" s="398">
        <f>IF(COUNTIFS(L:L,L134,M:M,M134+1,P:P,"Oui")&gt;0,"Oui",VLOOKUP(O134,Saisie!H$21:I$326,2,FALSE))</f>
        <v>0</v>
      </c>
      <c r="Q134" s="398">
        <f>IF(COUNTIFS(L:L,L134,M:M,M134+1,Q:Q,"Oui")&gt;0,"Oui",VLOOKUP(O134,Saisie!H$21:K$326,4,FALSE))</f>
        <v>0</v>
      </c>
      <c r="R134" s="301">
        <f>IF(COUNTIFS(L:L,L134,M:M,M134+1,R:R,"Oui")&gt;0,"Oui",VLOOKUP(O134,Saisie!H$21:M$326,6,FALSE))</f>
        <v>0</v>
      </c>
    </row>
    <row r="135" spans="1:18" ht="51" x14ac:dyDescent="0.2">
      <c r="A135" s="304" t="s">
        <v>639</v>
      </c>
      <c r="B135" s="747"/>
      <c r="C135" s="304" t="s">
        <v>640</v>
      </c>
      <c r="D135" s="747"/>
      <c r="E135" s="304" t="s">
        <v>641</v>
      </c>
      <c r="F135" s="304" t="s">
        <v>762</v>
      </c>
      <c r="G135" s="747"/>
      <c r="H135" s="304" t="s">
        <v>639</v>
      </c>
      <c r="I135" s="304" t="s">
        <v>640</v>
      </c>
      <c r="J135" s="383"/>
      <c r="K135" s="383"/>
      <c r="L135" s="378">
        <v>3</v>
      </c>
      <c r="M135" s="378">
        <v>3</v>
      </c>
      <c r="N135" s="379" t="s">
        <v>507</v>
      </c>
      <c r="O135" s="381" t="s">
        <v>105</v>
      </c>
      <c r="P135" s="398">
        <f>IF(COUNTIFS(L:L,L135,M:M,M135+1,P:P,"Oui")&gt;0,"Oui",VLOOKUP(O135,Saisie!H$21:I$326,2,FALSE))</f>
        <v>0</v>
      </c>
      <c r="Q135" s="398">
        <f>IF(COUNTIFS(L:L,L135,M:M,M135+1,Q:Q,"Oui")&gt;0,"Oui",VLOOKUP(O135,Saisie!H$21:K$326,4,FALSE))</f>
        <v>0</v>
      </c>
      <c r="R135" s="301">
        <f>IF(COUNTIFS(L:L,L135,M:M,M135+1,R:R,"Oui")&gt;0,"Oui",VLOOKUP(O135,Saisie!H$21:M$326,6,FALSE))</f>
        <v>0</v>
      </c>
    </row>
    <row r="136" spans="1:18" ht="51" x14ac:dyDescent="0.2">
      <c r="A136" s="304" t="s">
        <v>639</v>
      </c>
      <c r="B136" s="747"/>
      <c r="C136" s="304" t="s">
        <v>640</v>
      </c>
      <c r="D136" s="747"/>
      <c r="E136" s="304" t="s">
        <v>641</v>
      </c>
      <c r="F136" s="304" t="s">
        <v>762</v>
      </c>
      <c r="G136" s="747"/>
      <c r="H136" s="304" t="s">
        <v>639</v>
      </c>
      <c r="I136" s="304" t="s">
        <v>640</v>
      </c>
      <c r="J136" s="383"/>
      <c r="K136" s="383"/>
      <c r="L136" s="378">
        <v>3</v>
      </c>
      <c r="M136" s="378">
        <v>3</v>
      </c>
      <c r="N136" s="379" t="s">
        <v>507</v>
      </c>
      <c r="O136" s="381" t="s">
        <v>106</v>
      </c>
      <c r="P136" s="398">
        <f>IF(COUNTIFS(L:L,L136,M:M,M136+1,P:P,"Oui")&gt;0,"Oui",VLOOKUP(O136,Saisie!H$21:I$326,2,FALSE))</f>
        <v>0</v>
      </c>
      <c r="Q136" s="398">
        <f>IF(COUNTIFS(L:L,L136,M:M,M136+1,Q:Q,"Oui")&gt;0,"Oui",VLOOKUP(O136,Saisie!H$21:K$326,4,FALSE))</f>
        <v>0</v>
      </c>
      <c r="R136" s="301">
        <f>IF(COUNTIFS(L:L,L136,M:M,M136+1,R:R,"Oui")&gt;0,"Oui",VLOOKUP(O136,Saisie!H$21:M$326,6,FALSE))</f>
        <v>0</v>
      </c>
    </row>
    <row r="137" spans="1:18" ht="51" x14ac:dyDescent="0.2">
      <c r="A137" s="304" t="s">
        <v>639</v>
      </c>
      <c r="B137" s="747"/>
      <c r="C137" s="304" t="s">
        <v>640</v>
      </c>
      <c r="D137" s="747"/>
      <c r="E137" s="304" t="s">
        <v>641</v>
      </c>
      <c r="F137" s="304" t="s">
        <v>762</v>
      </c>
      <c r="G137" s="747"/>
      <c r="H137" s="304" t="s">
        <v>639</v>
      </c>
      <c r="I137" s="304" t="s">
        <v>640</v>
      </c>
      <c r="J137" s="383"/>
      <c r="K137" s="383"/>
      <c r="L137" s="378">
        <v>3</v>
      </c>
      <c r="M137" s="378">
        <v>3</v>
      </c>
      <c r="N137" s="379" t="s">
        <v>507</v>
      </c>
      <c r="O137" s="412" t="s">
        <v>107</v>
      </c>
      <c r="P137" s="398">
        <f>IF(COUNTIFS(L:L,L137,M:M,M137+1,P:P,"Oui")&gt;0,"Oui",VLOOKUP(O137,Saisie!H$21:I$326,2,FALSE))</f>
        <v>0</v>
      </c>
      <c r="Q137" s="398">
        <f>IF(COUNTIFS(L:L,L137,M:M,M137+1,Q:Q,"Oui")&gt;0,"Oui",VLOOKUP(O137,Saisie!H$21:K$326,4,FALSE))</f>
        <v>0</v>
      </c>
      <c r="R137" s="301">
        <f>IF(COUNTIFS(L:L,L137,M:M,M137+1,R:R,"Oui")&gt;0,"Oui",VLOOKUP(O137,Saisie!H$21:M$326,6,FALSE))</f>
        <v>0</v>
      </c>
    </row>
    <row r="138" spans="1:18" ht="51" x14ac:dyDescent="0.2">
      <c r="A138" s="304" t="s">
        <v>639</v>
      </c>
      <c r="B138" s="747"/>
      <c r="C138" s="304" t="s">
        <v>640</v>
      </c>
      <c r="D138" s="747"/>
      <c r="E138" s="304" t="s">
        <v>641</v>
      </c>
      <c r="F138" s="304" t="s">
        <v>762</v>
      </c>
      <c r="G138" s="747"/>
      <c r="H138" s="304" t="s">
        <v>639</v>
      </c>
      <c r="I138" s="304" t="s">
        <v>640</v>
      </c>
      <c r="J138" s="383"/>
      <c r="K138" s="383"/>
      <c r="L138" s="378">
        <v>8</v>
      </c>
      <c r="M138" s="378">
        <v>3</v>
      </c>
      <c r="N138" s="379" t="s">
        <v>238</v>
      </c>
      <c r="O138" s="381" t="s">
        <v>241</v>
      </c>
      <c r="P138" s="398">
        <f>IF(COUNTIFS(L:L,L138,M:M,M138+1,P:P,"Oui")&gt;0,"Oui",VLOOKUP(O138,Saisie!H$21:I$326,2,FALSE))</f>
        <v>0</v>
      </c>
      <c r="Q138" s="398">
        <f>IF(COUNTIFS(L:L,L138,M:M,M138+1,Q:Q,"Oui")&gt;0,"Oui",VLOOKUP(O138,Saisie!H$21:K$326,4,FALSE))</f>
        <v>0</v>
      </c>
      <c r="R138" s="301">
        <f>IF(COUNTIFS(L:L,L138,M:M,M138+1,R:R,"Oui")&gt;0,"Oui",VLOOKUP(O138,Saisie!H$21:M$326,6,FALSE))</f>
        <v>0</v>
      </c>
    </row>
    <row r="139" spans="1:18" ht="51" x14ac:dyDescent="0.2">
      <c r="A139" s="304" t="s">
        <v>639</v>
      </c>
      <c r="B139" s="747"/>
      <c r="C139" s="304" t="s">
        <v>640</v>
      </c>
      <c r="D139" s="747"/>
      <c r="E139" s="304" t="s">
        <v>641</v>
      </c>
      <c r="F139" s="304" t="s">
        <v>762</v>
      </c>
      <c r="G139" s="747"/>
      <c r="H139" s="304" t="s">
        <v>639</v>
      </c>
      <c r="I139" s="304" t="s">
        <v>640</v>
      </c>
      <c r="J139" s="383"/>
      <c r="K139" s="383"/>
      <c r="L139" s="378">
        <v>8</v>
      </c>
      <c r="M139" s="378">
        <v>3</v>
      </c>
      <c r="N139" s="379" t="s">
        <v>238</v>
      </c>
      <c r="O139" s="391" t="s">
        <v>292</v>
      </c>
      <c r="P139" s="398">
        <f>IF(COUNTIFS(L:L,L139,M:M,M139+1,P:P,"Oui")&gt;0,"Oui",VLOOKUP(O139,Saisie!H$21:I$326,2,FALSE))</f>
        <v>0</v>
      </c>
      <c r="Q139" s="398">
        <f>IF(COUNTIFS(L:L,L139,M:M,M139+1,Q:Q,"Oui")&gt;0,"Oui",VLOOKUP(O139,Saisie!H$21:K$326,4,FALSE))</f>
        <v>0</v>
      </c>
      <c r="R139" s="301">
        <f>IF(COUNTIFS(L:L,L139,M:M,M139+1,R:R,"Oui")&gt;0,"Oui",VLOOKUP(O139,Saisie!H$21:M$326,6,FALSE))</f>
        <v>0</v>
      </c>
    </row>
    <row r="140" spans="1:18" ht="51" x14ac:dyDescent="0.2">
      <c r="A140" s="304" t="s">
        <v>639</v>
      </c>
      <c r="B140" s="747"/>
      <c r="C140" s="304" t="s">
        <v>640</v>
      </c>
      <c r="D140" s="747"/>
      <c r="E140" s="304" t="s">
        <v>641</v>
      </c>
      <c r="F140" s="304" t="s">
        <v>762</v>
      </c>
      <c r="G140" s="748"/>
      <c r="H140" s="304" t="s">
        <v>639</v>
      </c>
      <c r="I140" s="304" t="s">
        <v>640</v>
      </c>
      <c r="J140" s="383"/>
      <c r="K140" s="383"/>
      <c r="L140" s="378">
        <v>8</v>
      </c>
      <c r="M140" s="378">
        <v>3</v>
      </c>
      <c r="N140" s="379" t="s">
        <v>238</v>
      </c>
      <c r="O140" s="381" t="s">
        <v>246</v>
      </c>
      <c r="P140" s="398">
        <f>IF(COUNTIFS(L:L,L140,M:M,M140+1,P:P,"Oui")&gt;0,"Oui",VLOOKUP(O140,Saisie!H$21:I$326,2,FALSE))</f>
        <v>0</v>
      </c>
      <c r="Q140" s="398">
        <f>IF(COUNTIFS(L:L,L140,M:M,M140+1,Q:Q,"Oui")&gt;0,"Oui",VLOOKUP(O140,Saisie!H$21:K$326,4,FALSE))</f>
        <v>0</v>
      </c>
      <c r="R140" s="301">
        <f>IF(COUNTIFS(L:L,L140,M:M,M140+1,R:R,"Oui")&gt;0,"Oui",VLOOKUP(O140,Saisie!H$21:M$326,6,FALSE))</f>
        <v>0</v>
      </c>
    </row>
    <row r="141" spans="1:18" ht="51" x14ac:dyDescent="0.2">
      <c r="A141" s="304" t="s">
        <v>639</v>
      </c>
      <c r="B141" s="747"/>
      <c r="C141" s="304" t="s">
        <v>640</v>
      </c>
      <c r="D141" s="747"/>
      <c r="E141" s="304" t="s">
        <v>495</v>
      </c>
      <c r="F141" s="304" t="s">
        <v>496</v>
      </c>
      <c r="G141" s="388" t="str">
        <f>IF(COUNTIFS(R:R,"0",J:J,J141)=0,"Oui","")</f>
        <v>Oui</v>
      </c>
      <c r="H141" s="304" t="s">
        <v>639</v>
      </c>
      <c r="I141" s="304" t="s">
        <v>640</v>
      </c>
      <c r="J141" s="383"/>
      <c r="K141" s="383"/>
      <c r="L141" s="378">
        <v>2</v>
      </c>
      <c r="M141" s="378">
        <v>2</v>
      </c>
      <c r="N141" s="379" t="s">
        <v>493</v>
      </c>
      <c r="O141" s="381" t="s">
        <v>89</v>
      </c>
      <c r="P141" s="398">
        <f>IF(COUNTIFS(L:L,L141,M:M,M141+1,P:P,"Oui")&gt;0,"Oui",VLOOKUP(O141,Saisie!H$21:I$326,2,FALSE))</f>
        <v>0</v>
      </c>
      <c r="Q141" s="398">
        <f>IF(COUNTIFS(L:L,L141,M:M,M141+1,Q:Q,"Oui")&gt;0,"Oui",VLOOKUP(O141,Saisie!H$21:K$326,4,FALSE))</f>
        <v>0</v>
      </c>
      <c r="R141" s="301">
        <f>IF(COUNTIFS(L:L,L141,M:M,M141+1,R:R,"Oui")&gt;0,"Oui",VLOOKUP(O141,Saisie!H$21:M$326,6,FALSE))</f>
        <v>0</v>
      </c>
    </row>
    <row r="142" spans="1:18" ht="51" x14ac:dyDescent="0.2">
      <c r="A142" s="304" t="s">
        <v>639</v>
      </c>
      <c r="B142" s="747"/>
      <c r="C142" s="304" t="s">
        <v>640</v>
      </c>
      <c r="D142" s="747"/>
      <c r="E142" s="304" t="s">
        <v>494</v>
      </c>
      <c r="F142" s="304" t="s">
        <v>508</v>
      </c>
      <c r="G142" s="746" t="str">
        <f>IF(COUNTIFS(R:R,"0",J:J,J142)=0,"Oui","")</f>
        <v>Oui</v>
      </c>
      <c r="H142" s="304" t="s">
        <v>639</v>
      </c>
      <c r="I142" s="304" t="s">
        <v>640</v>
      </c>
      <c r="J142" s="383"/>
      <c r="K142" s="383"/>
      <c r="L142" s="378">
        <v>2</v>
      </c>
      <c r="M142" s="378">
        <v>2</v>
      </c>
      <c r="N142" s="379" t="s">
        <v>493</v>
      </c>
      <c r="O142" s="381" t="s">
        <v>89</v>
      </c>
      <c r="P142" s="398">
        <f>IF(COUNTIFS(L:L,L142,M:M,M142+1,P:P,"Oui")&gt;0,"Oui",VLOOKUP(O142,Saisie!H$21:I$326,2,FALSE))</f>
        <v>0</v>
      </c>
      <c r="Q142" s="398">
        <f>IF(COUNTIFS(L:L,L142,M:M,M142+1,Q:Q,"Oui")&gt;0,"Oui",VLOOKUP(O142,Saisie!H$21:K$326,4,FALSE))</f>
        <v>0</v>
      </c>
      <c r="R142" s="301">
        <f>IF(COUNTIFS(L:L,L142,M:M,M142+1,R:R,"Oui")&gt;0,"Oui",VLOOKUP(O142,Saisie!H$21:M$326,6,FALSE))</f>
        <v>0</v>
      </c>
    </row>
    <row r="143" spans="1:18" ht="51" x14ac:dyDescent="0.2">
      <c r="A143" s="304" t="s">
        <v>639</v>
      </c>
      <c r="B143" s="747"/>
      <c r="C143" s="304" t="s">
        <v>640</v>
      </c>
      <c r="D143" s="747"/>
      <c r="E143" s="304" t="s">
        <v>494</v>
      </c>
      <c r="F143" s="304" t="s">
        <v>508</v>
      </c>
      <c r="G143" s="747"/>
      <c r="H143" s="304" t="s">
        <v>639</v>
      </c>
      <c r="I143" s="304" t="s">
        <v>640</v>
      </c>
      <c r="J143" s="383"/>
      <c r="K143" s="383"/>
      <c r="L143" s="378">
        <v>3</v>
      </c>
      <c r="M143" s="378">
        <v>3</v>
      </c>
      <c r="N143" s="390" t="s">
        <v>507</v>
      </c>
      <c r="O143" s="391" t="s">
        <v>105</v>
      </c>
      <c r="P143" s="398">
        <f>IF(COUNTIFS(L:L,L143,M:M,M143+1,P:P,"Oui")&gt;0,"Oui",VLOOKUP(O143,Saisie!H$21:I$326,2,FALSE))</f>
        <v>0</v>
      </c>
      <c r="Q143" s="398">
        <f>IF(COUNTIFS(L:L,L143,M:M,M143+1,Q:Q,"Oui")&gt;0,"Oui",VLOOKUP(O143,Saisie!H$21:K$326,4,FALSE))</f>
        <v>0</v>
      </c>
      <c r="R143" s="301">
        <f>IF(COUNTIFS(L:L,L143,M:M,M143+1,R:R,"Oui")&gt;0,"Oui",VLOOKUP(O143,Saisie!H$21:M$326,6,FALSE))</f>
        <v>0</v>
      </c>
    </row>
    <row r="144" spans="1:18" ht="51" x14ac:dyDescent="0.2">
      <c r="A144" s="304" t="s">
        <v>639</v>
      </c>
      <c r="B144" s="747"/>
      <c r="C144" s="304" t="s">
        <v>640</v>
      </c>
      <c r="D144" s="747"/>
      <c r="E144" s="304" t="s">
        <v>494</v>
      </c>
      <c r="F144" s="304" t="s">
        <v>508</v>
      </c>
      <c r="G144" s="748"/>
      <c r="H144" s="304" t="s">
        <v>639</v>
      </c>
      <c r="I144" s="304" t="s">
        <v>640</v>
      </c>
      <c r="J144" s="383"/>
      <c r="K144" s="383"/>
      <c r="L144" s="378">
        <v>3</v>
      </c>
      <c r="M144" s="378">
        <v>3</v>
      </c>
      <c r="N144" s="379" t="s">
        <v>507</v>
      </c>
      <c r="O144" s="381" t="s">
        <v>106</v>
      </c>
      <c r="P144" s="398">
        <f>IF(COUNTIFS(L:L,L144,M:M,M144+1,P:P,"Oui")&gt;0,"Oui",VLOOKUP(O144,Saisie!H$21:I$326,2,FALSE))</f>
        <v>0</v>
      </c>
      <c r="Q144" s="398">
        <f>IF(COUNTIFS(L:L,L144,M:M,M144+1,Q:Q,"Oui")&gt;0,"Oui",VLOOKUP(O144,Saisie!H$21:K$326,4,FALSE))</f>
        <v>0</v>
      </c>
      <c r="R144" s="301">
        <f>IF(COUNTIFS(L:L,L144,M:M,M144+1,R:R,"Oui")&gt;0,"Oui",VLOOKUP(O144,Saisie!H$21:M$326,6,FALSE))</f>
        <v>0</v>
      </c>
    </row>
    <row r="145" spans="1:18" ht="51" x14ac:dyDescent="0.2">
      <c r="A145" s="304" t="s">
        <v>639</v>
      </c>
      <c r="B145" s="747"/>
      <c r="C145" s="304" t="s">
        <v>640</v>
      </c>
      <c r="D145" s="747"/>
      <c r="E145" s="304" t="s">
        <v>642</v>
      </c>
      <c r="F145" s="304" t="s">
        <v>497</v>
      </c>
      <c r="G145" s="746" t="str">
        <f>IF(COUNTIFS(R:R,"0",J:J,J145)=0,"Oui","")</f>
        <v>Oui</v>
      </c>
      <c r="H145" s="304" t="s">
        <v>639</v>
      </c>
      <c r="I145" s="304" t="s">
        <v>640</v>
      </c>
      <c r="J145" s="383"/>
      <c r="K145" s="383"/>
      <c r="L145" s="378">
        <v>2</v>
      </c>
      <c r="M145" s="378">
        <v>2</v>
      </c>
      <c r="N145" s="379" t="s">
        <v>493</v>
      </c>
      <c r="O145" s="381" t="s">
        <v>89</v>
      </c>
      <c r="P145" s="398">
        <f>IF(COUNTIFS(L:L,L145,M:M,M145+1,P:P,"Oui")&gt;0,"Oui",VLOOKUP(O145,Saisie!H$21:I$326,2,FALSE))</f>
        <v>0</v>
      </c>
      <c r="Q145" s="398">
        <f>IF(COUNTIFS(L:L,L145,M:M,M145+1,Q:Q,"Oui")&gt;0,"Oui",VLOOKUP(O145,Saisie!H$21:K$326,4,FALSE))</f>
        <v>0</v>
      </c>
      <c r="R145" s="301">
        <f>IF(COUNTIFS(L:L,L145,M:M,M145+1,R:R,"Oui")&gt;0,"Oui",VLOOKUP(O145,Saisie!H$21:M$326,6,FALSE))</f>
        <v>0</v>
      </c>
    </row>
    <row r="146" spans="1:18" ht="51" x14ac:dyDescent="0.2">
      <c r="A146" s="304" t="s">
        <v>639</v>
      </c>
      <c r="B146" s="747"/>
      <c r="C146" s="304" t="s">
        <v>640</v>
      </c>
      <c r="D146" s="747"/>
      <c r="E146" s="304" t="s">
        <v>642</v>
      </c>
      <c r="F146" s="304" t="s">
        <v>497</v>
      </c>
      <c r="G146" s="747"/>
      <c r="H146" s="304" t="s">
        <v>639</v>
      </c>
      <c r="I146" s="304" t="s">
        <v>640</v>
      </c>
      <c r="J146" s="383"/>
      <c r="K146" s="383"/>
      <c r="L146" s="378">
        <v>2</v>
      </c>
      <c r="M146" s="378">
        <v>2</v>
      </c>
      <c r="N146" s="379" t="s">
        <v>493</v>
      </c>
      <c r="O146" s="412" t="s">
        <v>90</v>
      </c>
      <c r="P146" s="398">
        <f>IF(COUNTIFS(L:L,L146,M:M,M146+1,P:P,"Oui")&gt;0,"Oui",VLOOKUP(O146,Saisie!H$21:I$326,2,FALSE))</f>
        <v>0</v>
      </c>
      <c r="Q146" s="398">
        <f>IF(COUNTIFS(L:L,L146,M:M,M146+1,Q:Q,"Oui")&gt;0,"Oui",VLOOKUP(O146,Saisie!H$21:K$326,4,FALSE))</f>
        <v>0</v>
      </c>
      <c r="R146" s="301">
        <f>IF(COUNTIFS(L:L,L146,M:M,M146+1,R:R,"Oui")&gt;0,"Oui",VLOOKUP(O146,Saisie!H$21:M$326,6,FALSE))</f>
        <v>0</v>
      </c>
    </row>
    <row r="147" spans="1:18" ht="51" x14ac:dyDescent="0.2">
      <c r="A147" s="304" t="s">
        <v>639</v>
      </c>
      <c r="B147" s="747"/>
      <c r="C147" s="304" t="s">
        <v>640</v>
      </c>
      <c r="D147" s="748"/>
      <c r="E147" s="304" t="s">
        <v>642</v>
      </c>
      <c r="F147" s="304" t="s">
        <v>497</v>
      </c>
      <c r="G147" s="748"/>
      <c r="H147" s="304" t="s">
        <v>639</v>
      </c>
      <c r="I147" s="304" t="s">
        <v>640</v>
      </c>
      <c r="J147" s="383"/>
      <c r="K147" s="383"/>
      <c r="L147" s="378">
        <v>3</v>
      </c>
      <c r="M147" s="378">
        <v>2</v>
      </c>
      <c r="N147" s="379" t="s">
        <v>788</v>
      </c>
      <c r="O147" s="381" t="s">
        <v>787</v>
      </c>
      <c r="P147" s="398">
        <f>IF(COUNTIFS(L:L,L147,M:M,M147+1,P:P,"Oui")&gt;0,"Oui",VLOOKUP(O147,Saisie!H$21:I$326,2,FALSE))</f>
        <v>0</v>
      </c>
      <c r="Q147" s="398">
        <f>IF(COUNTIFS(L:L,L147,M:M,M147+1,Q:Q,"Oui")&gt;0,"Oui",VLOOKUP(O147,Saisie!H$21:K$326,4,FALSE))</f>
        <v>0</v>
      </c>
      <c r="R147" s="301">
        <f>IF(COUNTIFS(L:L,L147,M:M,M147+1,R:R,"Oui")&gt;0,"Oui",VLOOKUP(O147,Saisie!H$21:M$326,6,FALSE))</f>
        <v>0</v>
      </c>
    </row>
    <row r="148" spans="1:18" ht="51" x14ac:dyDescent="0.2">
      <c r="A148" s="304" t="s">
        <v>639</v>
      </c>
      <c r="B148" s="747"/>
      <c r="C148" s="304" t="s">
        <v>643</v>
      </c>
      <c r="D148" s="746" t="str">
        <f>IF(COUNTIFS(R:R,"0",I:I,I148)=0,"Oui","")</f>
        <v/>
      </c>
      <c r="E148" s="304" t="s">
        <v>534</v>
      </c>
      <c r="F148" s="304" t="s">
        <v>535</v>
      </c>
      <c r="G148" s="746" t="str">
        <f>IF(COUNTIFS(R:R,"0",J:J,J148)=0,"Oui","")</f>
        <v>Oui</v>
      </c>
      <c r="H148" s="304" t="s">
        <v>639</v>
      </c>
      <c r="I148" s="304" t="s">
        <v>643</v>
      </c>
      <c r="J148" s="383"/>
      <c r="K148" s="383"/>
      <c r="L148" s="378">
        <v>8</v>
      </c>
      <c r="M148" s="378">
        <v>2</v>
      </c>
      <c r="N148" s="379" t="s">
        <v>533</v>
      </c>
      <c r="O148" s="381" t="s">
        <v>19</v>
      </c>
      <c r="P148" s="398">
        <f>IF(COUNTIFS(L:L,L148,M:M,M148+1,P:P,"Oui")&gt;0,"Oui",VLOOKUP(O148,Saisie!H$21:I$326,2,FALSE))</f>
        <v>0</v>
      </c>
      <c r="Q148" s="398">
        <f>IF(COUNTIFS(L:L,L148,M:M,M148+1,Q:Q,"Oui")&gt;0,"Oui",VLOOKUP(O148,Saisie!H$21:K$326,4,FALSE))</f>
        <v>0</v>
      </c>
      <c r="R148" s="301">
        <f>IF(COUNTIFS(L:L,L148,M:M,M148+1,R:R,"Oui")&gt;0,"Oui",VLOOKUP(O148,Saisie!H$21:M$326,6,FALSE))</f>
        <v>0</v>
      </c>
    </row>
    <row r="149" spans="1:18" ht="51" x14ac:dyDescent="0.2">
      <c r="A149" s="304" t="s">
        <v>639</v>
      </c>
      <c r="B149" s="747"/>
      <c r="C149" s="304" t="s">
        <v>643</v>
      </c>
      <c r="D149" s="747"/>
      <c r="E149" s="304" t="s">
        <v>534</v>
      </c>
      <c r="F149" s="304" t="s">
        <v>535</v>
      </c>
      <c r="G149" s="747"/>
      <c r="H149" s="304" t="s">
        <v>639</v>
      </c>
      <c r="I149" s="304" t="s">
        <v>643</v>
      </c>
      <c r="J149" s="383"/>
      <c r="K149" s="383"/>
      <c r="L149" s="378">
        <v>8</v>
      </c>
      <c r="M149" s="378">
        <v>2</v>
      </c>
      <c r="N149" s="379" t="s">
        <v>533</v>
      </c>
      <c r="O149" s="412" t="s">
        <v>290</v>
      </c>
      <c r="P149" s="398">
        <f>IF(COUNTIFS(L:L,L149,M:M,M149+1,P:P,"Oui")&gt;0,"Oui",VLOOKUP(O149,Saisie!H$21:I$326,2,FALSE))</f>
        <v>0</v>
      </c>
      <c r="Q149" s="398">
        <f>IF(COUNTIFS(L:L,L149,M:M,M149+1,Q:Q,"Oui")&gt;0,"Oui",VLOOKUP(O149,Saisie!H$21:K$326,4,FALSE))</f>
        <v>0</v>
      </c>
      <c r="R149" s="301">
        <f>IF(COUNTIFS(L:L,L149,M:M,M149+1,R:R,"Oui")&gt;0,"Oui",VLOOKUP(O149,Saisie!H$21:M$326,6,FALSE))</f>
        <v>0</v>
      </c>
    </row>
    <row r="150" spans="1:18" ht="51" x14ac:dyDescent="0.2">
      <c r="A150" s="304" t="s">
        <v>639</v>
      </c>
      <c r="B150" s="747"/>
      <c r="C150" s="304" t="s">
        <v>643</v>
      </c>
      <c r="D150" s="747"/>
      <c r="E150" s="304" t="s">
        <v>534</v>
      </c>
      <c r="F150" s="304" t="s">
        <v>535</v>
      </c>
      <c r="G150" s="748"/>
      <c r="H150" s="304" t="s">
        <v>639</v>
      </c>
      <c r="I150" s="304" t="s">
        <v>643</v>
      </c>
      <c r="J150" s="383"/>
      <c r="K150" s="383"/>
      <c r="L150" s="378">
        <v>8</v>
      </c>
      <c r="M150" s="378">
        <v>2</v>
      </c>
      <c r="N150" s="379" t="s">
        <v>533</v>
      </c>
      <c r="O150" s="412" t="s">
        <v>291</v>
      </c>
      <c r="P150" s="398">
        <f>IF(COUNTIFS(L:L,L150,M:M,M150+1,P:P,"Oui")&gt;0,"Oui",VLOOKUP(O150,Saisie!H$21:I$326,2,FALSE))</f>
        <v>0</v>
      </c>
      <c r="Q150" s="398">
        <f>IF(COUNTIFS(L:L,L150,M:M,M150+1,Q:Q,"Oui")&gt;0,"Oui",VLOOKUP(O150,Saisie!H$21:K$326,4,FALSE))</f>
        <v>0</v>
      </c>
      <c r="R150" s="301">
        <f>IF(COUNTIFS(L:L,L150,M:M,M150+1,R:R,"Oui")&gt;0,"Oui",VLOOKUP(O150,Saisie!H$21:M$326,6,FALSE))</f>
        <v>0</v>
      </c>
    </row>
    <row r="151" spans="1:18" ht="51" x14ac:dyDescent="0.2">
      <c r="A151" s="304" t="s">
        <v>639</v>
      </c>
      <c r="B151" s="747"/>
      <c r="C151" s="304" t="s">
        <v>643</v>
      </c>
      <c r="D151" s="747"/>
      <c r="E151" s="304" t="s">
        <v>536</v>
      </c>
      <c r="F151" s="304" t="s">
        <v>644</v>
      </c>
      <c r="G151" s="746" t="str">
        <f>IF(COUNTIFS(R:R,"0",J:J,J151)=0,"Oui","")</f>
        <v>Oui</v>
      </c>
      <c r="H151" s="304" t="s">
        <v>639</v>
      </c>
      <c r="I151" s="304" t="s">
        <v>643</v>
      </c>
      <c r="J151" s="383"/>
      <c r="K151" s="383"/>
      <c r="L151" s="378">
        <v>8</v>
      </c>
      <c r="M151" s="378">
        <v>3</v>
      </c>
      <c r="N151" s="379" t="s">
        <v>238</v>
      </c>
      <c r="O151" s="381" t="s">
        <v>241</v>
      </c>
      <c r="P151" s="398">
        <f>IF(COUNTIFS(L:L,L151,M:M,M151+1,P:P,"Oui")&gt;0,"Oui",VLOOKUP(O151,Saisie!H$21:I$326,2,FALSE))</f>
        <v>0</v>
      </c>
      <c r="Q151" s="398">
        <f>IF(COUNTIFS(L:L,L151,M:M,M151+1,Q:Q,"Oui")&gt;0,"Oui",VLOOKUP(O151,Saisie!H$21:K$326,4,FALSE))</f>
        <v>0</v>
      </c>
      <c r="R151" s="301">
        <f>IF(COUNTIFS(L:L,L151,M:M,M151+1,R:R,"Oui")&gt;0,"Oui",VLOOKUP(O151,Saisie!H$21:M$326,6,FALSE))</f>
        <v>0</v>
      </c>
    </row>
    <row r="152" spans="1:18" ht="51" x14ac:dyDescent="0.2">
      <c r="A152" s="304" t="s">
        <v>639</v>
      </c>
      <c r="B152" s="747"/>
      <c r="C152" s="304" t="s">
        <v>643</v>
      </c>
      <c r="D152" s="747"/>
      <c r="E152" s="304" t="s">
        <v>536</v>
      </c>
      <c r="F152" s="304" t="s">
        <v>644</v>
      </c>
      <c r="G152" s="747"/>
      <c r="H152" s="304" t="s">
        <v>639</v>
      </c>
      <c r="I152" s="304" t="s">
        <v>643</v>
      </c>
      <c r="J152" s="383"/>
      <c r="K152" s="383"/>
      <c r="L152" s="378">
        <v>8</v>
      </c>
      <c r="M152" s="378">
        <v>3</v>
      </c>
      <c r="N152" s="379" t="s">
        <v>238</v>
      </c>
      <c r="O152" s="381" t="s">
        <v>292</v>
      </c>
      <c r="P152" s="398">
        <f>IF(COUNTIFS(L:L,L152,M:M,M152+1,P:P,"Oui")&gt;0,"Oui",VLOOKUP(O152,Saisie!H$21:I$326,2,FALSE))</f>
        <v>0</v>
      </c>
      <c r="Q152" s="398">
        <f>IF(COUNTIFS(L:L,L152,M:M,M152+1,Q:Q,"Oui")&gt;0,"Oui",VLOOKUP(O152,Saisie!H$21:K$326,4,FALSE))</f>
        <v>0</v>
      </c>
      <c r="R152" s="301">
        <f>IF(COUNTIFS(L:L,L152,M:M,M152+1,R:R,"Oui")&gt;0,"Oui",VLOOKUP(O152,Saisie!H$21:M$326,6,FALSE))</f>
        <v>0</v>
      </c>
    </row>
    <row r="153" spans="1:18" ht="51" x14ac:dyDescent="0.2">
      <c r="A153" s="304" t="s">
        <v>639</v>
      </c>
      <c r="B153" s="747"/>
      <c r="C153" s="304" t="s">
        <v>643</v>
      </c>
      <c r="D153" s="748"/>
      <c r="E153" s="304" t="s">
        <v>536</v>
      </c>
      <c r="F153" s="304" t="s">
        <v>644</v>
      </c>
      <c r="G153" s="748"/>
      <c r="H153" s="304" t="s">
        <v>639</v>
      </c>
      <c r="I153" s="304" t="s">
        <v>643</v>
      </c>
      <c r="J153" s="383"/>
      <c r="K153" s="383"/>
      <c r="L153" s="378">
        <v>8</v>
      </c>
      <c r="M153" s="378">
        <v>3</v>
      </c>
      <c r="N153" s="379" t="s">
        <v>238</v>
      </c>
      <c r="O153" s="381" t="s">
        <v>246</v>
      </c>
      <c r="P153" s="398">
        <f>IF(COUNTIFS(L:L,L153,M:M,M153+1,P:P,"Oui")&gt;0,"Oui",VLOOKUP(O153,Saisie!H$21:I$326,2,FALSE))</f>
        <v>0</v>
      </c>
      <c r="Q153" s="398">
        <f>IF(COUNTIFS(L:L,L153,M:M,M153+1,Q:Q,"Oui")&gt;0,"Oui",VLOOKUP(O153,Saisie!H$21:K$326,4,FALSE))</f>
        <v>0</v>
      </c>
      <c r="R153" s="301">
        <f>IF(COUNTIFS(L:L,L153,M:M,M153+1,R:R,"Oui")&gt;0,"Oui",VLOOKUP(O153,Saisie!H$21:M$326,6,FALSE))</f>
        <v>0</v>
      </c>
    </row>
    <row r="154" spans="1:18" ht="51" x14ac:dyDescent="0.2">
      <c r="A154" s="304" t="s">
        <v>639</v>
      </c>
      <c r="B154" s="747"/>
      <c r="C154" s="304" t="s">
        <v>645</v>
      </c>
      <c r="D154" s="746" t="str">
        <f>IF(COUNTIFS(R:R,"0",I:I,I154)=0,"Oui","")</f>
        <v/>
      </c>
      <c r="E154" s="304" t="s">
        <v>539</v>
      </c>
      <c r="F154" s="304" t="s">
        <v>646</v>
      </c>
      <c r="G154" s="746" t="str">
        <f>IF(COUNTIFS(R:R,"0",J:J,J154)=0,"Oui","")</f>
        <v>Oui</v>
      </c>
      <c r="H154" s="304" t="s">
        <v>639</v>
      </c>
      <c r="I154" s="304" t="s">
        <v>645</v>
      </c>
      <c r="J154" s="383"/>
      <c r="K154" s="383"/>
      <c r="L154" s="378">
        <v>8</v>
      </c>
      <c r="M154" s="378">
        <v>4</v>
      </c>
      <c r="N154" s="400" t="s">
        <v>647</v>
      </c>
      <c r="O154" s="381" t="s">
        <v>242</v>
      </c>
      <c r="P154" s="398">
        <f>IF(COUNTIFS(L:L,L154,M:M,M154+1,P:P,"Oui")&gt;0,"Oui",VLOOKUP(O154,Saisie!H$21:I$326,2,FALSE))</f>
        <v>0</v>
      </c>
      <c r="Q154" s="398">
        <f>IF(COUNTIFS(L:L,L154,M:M,M154+1,Q:Q,"Oui")&gt;0,"Oui",VLOOKUP(O154,Saisie!H$21:K$326,4,FALSE))</f>
        <v>0</v>
      </c>
      <c r="R154" s="301">
        <f>IF(COUNTIFS(L:L,L154,M:M,M154+1,R:R,"Oui")&gt;0,"Oui",VLOOKUP(O154,Saisie!H$21:M$326,6,FALSE))</f>
        <v>0</v>
      </c>
    </row>
    <row r="155" spans="1:18" ht="51" x14ac:dyDescent="0.2">
      <c r="A155" s="304" t="s">
        <v>639</v>
      </c>
      <c r="B155" s="747"/>
      <c r="C155" s="304" t="s">
        <v>645</v>
      </c>
      <c r="D155" s="747"/>
      <c r="E155" s="304" t="s">
        <v>539</v>
      </c>
      <c r="F155" s="304" t="s">
        <v>646</v>
      </c>
      <c r="G155" s="747"/>
      <c r="H155" s="304" t="s">
        <v>639</v>
      </c>
      <c r="I155" s="304" t="s">
        <v>645</v>
      </c>
      <c r="J155" s="383"/>
      <c r="K155" s="383"/>
      <c r="L155" s="378">
        <v>8</v>
      </c>
      <c r="M155" s="378">
        <v>4</v>
      </c>
      <c r="N155" s="400" t="s">
        <v>647</v>
      </c>
      <c r="O155" s="381" t="s">
        <v>20</v>
      </c>
      <c r="P155" s="398">
        <f>IF(COUNTIFS(L:L,L155,M:M,M155+1,P:P,"Oui")&gt;0,"Oui",VLOOKUP(O155,Saisie!H$21:I$326,2,FALSE))</f>
        <v>0</v>
      </c>
      <c r="Q155" s="398">
        <f>IF(COUNTIFS(L:L,L155,M:M,M155+1,Q:Q,"Oui")&gt;0,"Oui",VLOOKUP(O155,Saisie!H$21:K$326,4,FALSE))</f>
        <v>0</v>
      </c>
      <c r="R155" s="301">
        <f>IF(COUNTIFS(L:L,L155,M:M,M155+1,R:R,"Oui")&gt;0,"Oui",VLOOKUP(O155,Saisie!H$21:M$326,6,FALSE))</f>
        <v>0</v>
      </c>
    </row>
    <row r="156" spans="1:18" ht="51" x14ac:dyDescent="0.2">
      <c r="A156" s="304" t="s">
        <v>639</v>
      </c>
      <c r="B156" s="747"/>
      <c r="C156" s="304" t="s">
        <v>645</v>
      </c>
      <c r="D156" s="747"/>
      <c r="E156" s="304" t="s">
        <v>539</v>
      </c>
      <c r="F156" s="304" t="s">
        <v>646</v>
      </c>
      <c r="G156" s="748"/>
      <c r="H156" s="304" t="s">
        <v>639</v>
      </c>
      <c r="I156" s="304" t="s">
        <v>645</v>
      </c>
      <c r="J156" s="383"/>
      <c r="K156" s="383"/>
      <c r="L156" s="378">
        <v>8</v>
      </c>
      <c r="M156" s="378">
        <v>4</v>
      </c>
      <c r="N156" s="400" t="s">
        <v>647</v>
      </c>
      <c r="O156" s="381" t="s">
        <v>21</v>
      </c>
      <c r="P156" s="398">
        <f>IF(COUNTIFS(L:L,L156,M:M,M156+1,P:P,"Oui")&gt;0,"Oui",VLOOKUP(O156,Saisie!H$21:I$326,2,FALSE))</f>
        <v>0</v>
      </c>
      <c r="Q156" s="398">
        <f>IF(COUNTIFS(L:L,L156,M:M,M156+1,Q:Q,"Oui")&gt;0,"Oui",VLOOKUP(O156,Saisie!H$21:K$326,4,FALSE))</f>
        <v>0</v>
      </c>
      <c r="R156" s="301">
        <f>IF(COUNTIFS(L:L,L156,M:M,M156+1,R:R,"Oui")&gt;0,"Oui",VLOOKUP(O156,Saisie!H$21:M$326,6,FALSE))</f>
        <v>0</v>
      </c>
    </row>
    <row r="157" spans="1:18" ht="51" x14ac:dyDescent="0.2">
      <c r="A157" s="304" t="s">
        <v>639</v>
      </c>
      <c r="B157" s="747"/>
      <c r="C157" s="304" t="s">
        <v>645</v>
      </c>
      <c r="D157" s="747"/>
      <c r="E157" s="304" t="s">
        <v>537</v>
      </c>
      <c r="F157" s="304" t="s">
        <v>538</v>
      </c>
      <c r="G157" s="388" t="str">
        <f>IF(COUNTIFS(R:R,"0",J:J,J157)=0,"Oui","")</f>
        <v>Oui</v>
      </c>
      <c r="H157" s="304" t="s">
        <v>639</v>
      </c>
      <c r="I157" s="304" t="s">
        <v>645</v>
      </c>
      <c r="J157" s="383"/>
      <c r="K157" s="383"/>
      <c r="L157" s="378">
        <v>8</v>
      </c>
      <c r="M157" s="378">
        <v>3</v>
      </c>
      <c r="N157" s="400" t="s">
        <v>238</v>
      </c>
      <c r="O157" s="381" t="s">
        <v>241</v>
      </c>
      <c r="P157" s="398">
        <f>IF(COUNTIFS(L:L,L157,M:M,M157+1,P:P,"Oui")&gt;0,"Oui",VLOOKUP(O157,Saisie!H$21:I$326,2,FALSE))</f>
        <v>0</v>
      </c>
      <c r="Q157" s="398">
        <f>IF(COUNTIFS(L:L,L157,M:M,M157+1,Q:Q,"Oui")&gt;0,"Oui",VLOOKUP(O157,Saisie!H$21:K$326,4,FALSE))</f>
        <v>0</v>
      </c>
      <c r="R157" s="301">
        <f>IF(COUNTIFS(L:L,L157,M:M,M157+1,R:R,"Oui")&gt;0,"Oui",VLOOKUP(O157,Saisie!H$21:M$326,6,FALSE))</f>
        <v>0</v>
      </c>
    </row>
    <row r="158" spans="1:18" ht="51" x14ac:dyDescent="0.2">
      <c r="A158" s="304" t="s">
        <v>639</v>
      </c>
      <c r="B158" s="747"/>
      <c r="C158" s="304" t="s">
        <v>645</v>
      </c>
      <c r="D158" s="748"/>
      <c r="E158" s="304" t="s">
        <v>648</v>
      </c>
      <c r="F158" s="304" t="s">
        <v>763</v>
      </c>
      <c r="G158" s="388" t="str">
        <f>IF(COUNTIFS(R:R,"0",J:J,J158)=0,"Oui","")</f>
        <v>Oui</v>
      </c>
      <c r="H158" s="304" t="s">
        <v>639</v>
      </c>
      <c r="I158" s="304" t="s">
        <v>645</v>
      </c>
      <c r="J158" s="383"/>
      <c r="K158" s="383"/>
      <c r="L158" s="378">
        <v>8</v>
      </c>
      <c r="M158" s="378">
        <v>4</v>
      </c>
      <c r="N158" s="400" t="s">
        <v>647</v>
      </c>
      <c r="O158" s="381" t="s">
        <v>21</v>
      </c>
      <c r="P158" s="398">
        <f>IF(COUNTIFS(L:L,L158,M:M,M158+1,P:P,"Oui")&gt;0,"Oui",VLOOKUP(O158,Saisie!H$21:I$326,2,FALSE))</f>
        <v>0</v>
      </c>
      <c r="Q158" s="398">
        <f>IF(COUNTIFS(L:L,L158,M:M,M158+1,Q:Q,"Oui")&gt;0,"Oui",VLOOKUP(O158,Saisie!H$21:K$326,4,FALSE))</f>
        <v>0</v>
      </c>
      <c r="R158" s="301">
        <f>IF(COUNTIFS(L:L,L158,M:M,M158+1,R:R,"Oui")&gt;0,"Oui",VLOOKUP(O158,Saisie!H$21:M$326,6,FALSE))</f>
        <v>0</v>
      </c>
    </row>
    <row r="159" spans="1:18" ht="51" x14ac:dyDescent="0.2">
      <c r="A159" s="304" t="s">
        <v>639</v>
      </c>
      <c r="B159" s="747"/>
      <c r="C159" s="304" t="s">
        <v>649</v>
      </c>
      <c r="D159" s="746" t="str">
        <f>IF(COUNTIFS(R:R,"0",I:I,I159)=0,"Oui","")</f>
        <v/>
      </c>
      <c r="E159" s="304" t="s">
        <v>652</v>
      </c>
      <c r="F159" s="304" t="s">
        <v>547</v>
      </c>
      <c r="G159" s="746" t="str">
        <f>IF(COUNTIFS(R:R,"0",J:J,J159)=0,"Oui","")</f>
        <v>Oui</v>
      </c>
      <c r="H159" s="304" t="s">
        <v>639</v>
      </c>
      <c r="I159" s="304" t="s">
        <v>649</v>
      </c>
      <c r="J159" s="383"/>
      <c r="K159" s="383"/>
      <c r="L159" s="378">
        <v>10</v>
      </c>
      <c r="M159" s="378">
        <v>3</v>
      </c>
      <c r="N159" s="400" t="s">
        <v>594</v>
      </c>
      <c r="O159" s="412" t="s">
        <v>174</v>
      </c>
      <c r="P159" s="398">
        <f>IF(COUNTIFS(L:L,L159,M:M,M159+1,P:P,"Oui")&gt;0,"Oui",VLOOKUP(O159,Saisie!H$21:I$326,2,FALSE))</f>
        <v>0</v>
      </c>
      <c r="Q159" s="398">
        <f>IF(COUNTIFS(L:L,L159,M:M,M159+1,Q:Q,"Oui")&gt;0,"Oui",VLOOKUP(O159,Saisie!H$21:K$326,4,FALSE))</f>
        <v>0</v>
      </c>
      <c r="R159" s="301">
        <f>IF(COUNTIFS(L:L,L159,M:M,M159+1,R:R,"Oui")&gt;0,"Oui",VLOOKUP(O159,Saisie!H$21:M$326,6,FALSE))</f>
        <v>0</v>
      </c>
    </row>
    <row r="160" spans="1:18" ht="51" x14ac:dyDescent="0.2">
      <c r="A160" s="304" t="s">
        <v>639</v>
      </c>
      <c r="B160" s="747"/>
      <c r="C160" s="304" t="s">
        <v>649</v>
      </c>
      <c r="D160" s="747"/>
      <c r="E160" s="304" t="s">
        <v>652</v>
      </c>
      <c r="F160" s="304" t="s">
        <v>547</v>
      </c>
      <c r="G160" s="747"/>
      <c r="H160" s="304" t="s">
        <v>639</v>
      </c>
      <c r="I160" s="304" t="s">
        <v>649</v>
      </c>
      <c r="J160" s="383"/>
      <c r="K160" s="383"/>
      <c r="L160" s="378">
        <v>10</v>
      </c>
      <c r="M160" s="378">
        <v>3</v>
      </c>
      <c r="N160" s="400" t="s">
        <v>594</v>
      </c>
      <c r="O160" s="381" t="s">
        <v>585</v>
      </c>
      <c r="P160" s="398">
        <f>IF(COUNTIFS(L:L,L160,M:M,M160+1,P:P,"Oui")&gt;0,"Oui",VLOOKUP(O160,Saisie!H$21:I$326,2,FALSE))</f>
        <v>0</v>
      </c>
      <c r="Q160" s="398">
        <f>IF(COUNTIFS(L:L,L160,M:M,M160+1,Q:Q,"Oui")&gt;0,"Oui",VLOOKUP(O160,Saisie!H$21:K$326,4,FALSE))</f>
        <v>0</v>
      </c>
      <c r="R160" s="301">
        <f>IF(COUNTIFS(L:L,L160,M:M,M160+1,R:R,"Oui")&gt;0,"Oui",VLOOKUP(O160,Saisie!H$21:M$326,6,FALSE))</f>
        <v>0</v>
      </c>
    </row>
    <row r="161" spans="1:18" ht="51" x14ac:dyDescent="0.2">
      <c r="A161" s="304" t="s">
        <v>639</v>
      </c>
      <c r="B161" s="747"/>
      <c r="C161" s="304" t="s">
        <v>649</v>
      </c>
      <c r="D161" s="747"/>
      <c r="E161" s="304" t="s">
        <v>652</v>
      </c>
      <c r="F161" s="304" t="s">
        <v>547</v>
      </c>
      <c r="G161" s="747"/>
      <c r="H161" s="304" t="s">
        <v>639</v>
      </c>
      <c r="I161" s="304" t="s">
        <v>649</v>
      </c>
      <c r="J161" s="383"/>
      <c r="K161" s="383"/>
      <c r="L161" s="378">
        <v>11</v>
      </c>
      <c r="M161" s="378">
        <v>3</v>
      </c>
      <c r="N161" s="400" t="s">
        <v>602</v>
      </c>
      <c r="O161" s="381" t="s">
        <v>184</v>
      </c>
      <c r="P161" s="398">
        <f>IF(COUNTIFS(L:L,L161,M:M,M161+1,P:P,"Oui")&gt;0,"Oui",VLOOKUP(O161,Saisie!H$21:I$326,2,FALSE))</f>
        <v>0</v>
      </c>
      <c r="Q161" s="398">
        <f>IF(COUNTIFS(L:L,L161,M:M,M161+1,Q:Q,"Oui")&gt;0,"Oui",VLOOKUP(O161,Saisie!H$21:K$326,4,FALSE))</f>
        <v>0</v>
      </c>
      <c r="R161" s="301">
        <f>IF(COUNTIFS(L:L,L161,M:M,M161+1,R:R,"Oui")&gt;0,"Oui",VLOOKUP(O161,Saisie!H$21:M$326,6,FALSE))</f>
        <v>0</v>
      </c>
    </row>
    <row r="162" spans="1:18" ht="51" x14ac:dyDescent="0.2">
      <c r="A162" s="304" t="s">
        <v>639</v>
      </c>
      <c r="B162" s="747"/>
      <c r="C162" s="304" t="s">
        <v>649</v>
      </c>
      <c r="D162" s="747"/>
      <c r="E162" s="304" t="s">
        <v>652</v>
      </c>
      <c r="F162" s="304" t="s">
        <v>547</v>
      </c>
      <c r="G162" s="747"/>
      <c r="H162" s="304" t="s">
        <v>639</v>
      </c>
      <c r="I162" s="304" t="s">
        <v>649</v>
      </c>
      <c r="J162" s="383"/>
      <c r="K162" s="383"/>
      <c r="L162" s="378">
        <v>11</v>
      </c>
      <c r="M162" s="378">
        <v>3</v>
      </c>
      <c r="N162" s="400" t="s">
        <v>602</v>
      </c>
      <c r="O162" s="381" t="s">
        <v>179</v>
      </c>
      <c r="P162" s="398">
        <f>IF(COUNTIFS(L:L,L162,M:M,M162+1,P:P,"Oui")&gt;0,"Oui",VLOOKUP(O162,Saisie!H$21:I$326,2,FALSE))</f>
        <v>0</v>
      </c>
      <c r="Q162" s="398">
        <f>IF(COUNTIFS(L:L,L162,M:M,M162+1,Q:Q,"Oui")&gt;0,"Oui",VLOOKUP(O162,Saisie!H$21:K$326,4,FALSE))</f>
        <v>0</v>
      </c>
      <c r="R162" s="301">
        <f>IF(COUNTIFS(L:L,L162,M:M,M162+1,R:R,"Oui")&gt;0,"Oui",VLOOKUP(O162,Saisie!H$21:M$326,6,FALSE))</f>
        <v>0</v>
      </c>
    </row>
    <row r="163" spans="1:18" ht="51" x14ac:dyDescent="0.2">
      <c r="A163" s="304" t="s">
        <v>639</v>
      </c>
      <c r="B163" s="747"/>
      <c r="C163" s="304" t="s">
        <v>649</v>
      </c>
      <c r="D163" s="747"/>
      <c r="E163" s="304" t="s">
        <v>652</v>
      </c>
      <c r="F163" s="304" t="s">
        <v>547</v>
      </c>
      <c r="G163" s="748"/>
      <c r="H163" s="304" t="s">
        <v>639</v>
      </c>
      <c r="I163" s="304" t="s">
        <v>649</v>
      </c>
      <c r="J163" s="383"/>
      <c r="K163" s="383"/>
      <c r="L163" s="378">
        <v>11</v>
      </c>
      <c r="M163" s="378">
        <v>3</v>
      </c>
      <c r="N163" s="400" t="s">
        <v>602</v>
      </c>
      <c r="O163" s="381" t="s">
        <v>178</v>
      </c>
      <c r="P163" s="398">
        <f>IF(COUNTIFS(L:L,L163,M:M,M163+1,P:P,"Oui")&gt;0,"Oui",VLOOKUP(O163,Saisie!H$21:I$326,2,FALSE))</f>
        <v>0</v>
      </c>
      <c r="Q163" s="398">
        <f>IF(COUNTIFS(L:L,L163,M:M,M163+1,Q:Q,"Oui")&gt;0,"Oui",VLOOKUP(O163,Saisie!H$21:K$326,4,FALSE))</f>
        <v>0</v>
      </c>
      <c r="R163" s="301">
        <f>IF(COUNTIFS(L:L,L163,M:M,M163+1,R:R,"Oui")&gt;0,"Oui",VLOOKUP(O163,Saisie!H$21:M$326,6,FALSE))</f>
        <v>0</v>
      </c>
    </row>
    <row r="164" spans="1:18" ht="51" x14ac:dyDescent="0.2">
      <c r="A164" s="304" t="s">
        <v>639</v>
      </c>
      <c r="B164" s="747"/>
      <c r="C164" s="304" t="s">
        <v>649</v>
      </c>
      <c r="D164" s="747"/>
      <c r="E164" s="304" t="s">
        <v>651</v>
      </c>
      <c r="F164" s="304" t="s">
        <v>764</v>
      </c>
      <c r="G164" s="746" t="str">
        <f>IF(COUNTIFS(R:R,"0",J:J,J164)=0,"Oui","")</f>
        <v>Oui</v>
      </c>
      <c r="H164" s="304" t="s">
        <v>639</v>
      </c>
      <c r="I164" s="304" t="s">
        <v>649</v>
      </c>
      <c r="J164" s="383"/>
      <c r="K164" s="383"/>
      <c r="L164" s="378">
        <v>10</v>
      </c>
      <c r="M164" s="378">
        <v>4</v>
      </c>
      <c r="N164" s="400" t="s">
        <v>548</v>
      </c>
      <c r="O164" s="381" t="s">
        <v>175</v>
      </c>
      <c r="P164" s="398">
        <f>IF(COUNTIFS(L:L,L164,M:M,M164+1,P:P,"Oui")&gt;0,"Oui",VLOOKUP(O164,Saisie!H$21:I$326,2,FALSE))</f>
        <v>0</v>
      </c>
      <c r="Q164" s="398">
        <f>IF(COUNTIFS(L:L,L164,M:M,M164+1,Q:Q,"Oui")&gt;0,"Oui",VLOOKUP(O164,Saisie!H$21:K$326,4,FALSE))</f>
        <v>0</v>
      </c>
      <c r="R164" s="301">
        <f>IF(COUNTIFS(L:L,L164,M:M,M164+1,R:R,"Oui")&gt;0,"Oui",VLOOKUP(O164,Saisie!H$21:M$326,6,FALSE))</f>
        <v>0</v>
      </c>
    </row>
    <row r="165" spans="1:18" ht="51" x14ac:dyDescent="0.2">
      <c r="A165" s="304" t="s">
        <v>639</v>
      </c>
      <c r="B165" s="747"/>
      <c r="C165" s="304" t="s">
        <v>649</v>
      </c>
      <c r="D165" s="747"/>
      <c r="E165" s="304" t="s">
        <v>651</v>
      </c>
      <c r="F165" s="304" t="s">
        <v>764</v>
      </c>
      <c r="G165" s="747"/>
      <c r="H165" s="304" t="s">
        <v>639</v>
      </c>
      <c r="I165" s="304" t="s">
        <v>649</v>
      </c>
      <c r="J165" s="383"/>
      <c r="K165" s="383"/>
      <c r="L165" s="378">
        <v>10</v>
      </c>
      <c r="M165" s="378">
        <v>4</v>
      </c>
      <c r="N165" s="400" t="s">
        <v>548</v>
      </c>
      <c r="O165" s="381" t="s">
        <v>176</v>
      </c>
      <c r="P165" s="398">
        <f>IF(COUNTIFS(L:L,L165,M:M,M165+1,P:P,"Oui")&gt;0,"Oui",VLOOKUP(O165,Saisie!H$21:I$326,2,FALSE))</f>
        <v>0</v>
      </c>
      <c r="Q165" s="398">
        <f>IF(COUNTIFS(L:L,L165,M:M,M165+1,Q:Q,"Oui")&gt;0,"Oui",VLOOKUP(O165,Saisie!H$21:K$326,4,FALSE))</f>
        <v>0</v>
      </c>
      <c r="R165" s="301">
        <f>IF(COUNTIFS(L:L,L165,M:M,M165+1,R:R,"Oui")&gt;0,"Oui",VLOOKUP(O165,Saisie!H$21:M$326,6,FALSE))</f>
        <v>0</v>
      </c>
    </row>
    <row r="166" spans="1:18" ht="51.75" thickBot="1" x14ac:dyDescent="0.25">
      <c r="A166" s="304" t="s">
        <v>639</v>
      </c>
      <c r="B166" s="747"/>
      <c r="C166" s="304" t="s">
        <v>649</v>
      </c>
      <c r="D166" s="747"/>
      <c r="E166" s="304" t="s">
        <v>651</v>
      </c>
      <c r="F166" s="304" t="s">
        <v>764</v>
      </c>
      <c r="G166" s="747"/>
      <c r="H166" s="304" t="s">
        <v>639</v>
      </c>
      <c r="I166" s="304" t="s">
        <v>649</v>
      </c>
      <c r="J166" s="383"/>
      <c r="K166" s="383"/>
      <c r="L166" s="378">
        <v>10</v>
      </c>
      <c r="M166" s="378">
        <v>4</v>
      </c>
      <c r="N166" s="400" t="s">
        <v>548</v>
      </c>
      <c r="O166" s="381" t="s">
        <v>183</v>
      </c>
      <c r="P166" s="398">
        <f>IF(COUNTIFS(L:L,L166,M:M,M166+1,P:P,"Oui")&gt;0,"Oui",VLOOKUP(O166,Saisie!H$21:I$326,2,FALSE))</f>
        <v>0</v>
      </c>
      <c r="Q166" s="398">
        <f>IF(COUNTIFS(L:L,L166,M:M,M166+1,Q:Q,"Oui")&gt;0,"Oui",VLOOKUP(O166,Saisie!H$21:K$326,4,FALSE))</f>
        <v>0</v>
      </c>
      <c r="R166" s="301">
        <f>IF(COUNTIFS(L:L,L166,M:M,M166+1,R:R,"Oui")&gt;0,"Oui",VLOOKUP(O166,Saisie!H$21:M$326,6,FALSE))</f>
        <v>0</v>
      </c>
    </row>
    <row r="167" spans="1:18" ht="51" x14ac:dyDescent="0.2">
      <c r="A167" s="304" t="s">
        <v>639</v>
      </c>
      <c r="B167" s="747"/>
      <c r="C167" s="304" t="s">
        <v>649</v>
      </c>
      <c r="D167" s="747"/>
      <c r="E167" s="304" t="s">
        <v>651</v>
      </c>
      <c r="F167" s="304" t="s">
        <v>764</v>
      </c>
      <c r="G167" s="747"/>
      <c r="H167" s="304" t="s">
        <v>639</v>
      </c>
      <c r="I167" s="304" t="s">
        <v>649</v>
      </c>
      <c r="J167" s="383"/>
      <c r="K167" s="383"/>
      <c r="L167" s="378">
        <v>11</v>
      </c>
      <c r="M167" s="378">
        <v>3</v>
      </c>
      <c r="N167" s="572" t="s">
        <v>836</v>
      </c>
      <c r="O167" s="491" t="s">
        <v>184</v>
      </c>
      <c r="P167" s="398">
        <f>IF(COUNTIFS(L:L,L167,M:M,M167+1,P:P,"Oui")&gt;0,"Oui",VLOOKUP(O167,Saisie!H$21:I$326,2,FALSE))</f>
        <v>0</v>
      </c>
      <c r="Q167" s="398">
        <f>IF(COUNTIFS(L:L,L167,M:M,M167+1,Q:Q,"Oui")&gt;0,"Oui",VLOOKUP(O167,Saisie!H$21:K$326,4,FALSE))</f>
        <v>0</v>
      </c>
      <c r="R167" s="301">
        <f>IF(COUNTIFS(L:L,L167,M:M,M167+1,R:R,"Oui")&gt;0,"Oui",VLOOKUP(O167,Saisie!H$21:M$326,6,FALSE))</f>
        <v>0</v>
      </c>
    </row>
    <row r="168" spans="1:18" ht="51" x14ac:dyDescent="0.2">
      <c r="A168" s="304" t="s">
        <v>639</v>
      </c>
      <c r="B168" s="747"/>
      <c r="C168" s="304" t="s">
        <v>649</v>
      </c>
      <c r="D168" s="747"/>
      <c r="E168" s="304" t="s">
        <v>650</v>
      </c>
      <c r="F168" s="304" t="s">
        <v>696</v>
      </c>
      <c r="G168" s="746" t="str">
        <f>IF(COUNTIFS(R:R,"0",J:J,J168)=0,"Oui","")</f>
        <v>Oui</v>
      </c>
      <c r="H168" s="304" t="s">
        <v>639</v>
      </c>
      <c r="I168" s="304" t="s">
        <v>649</v>
      </c>
      <c r="J168" s="383"/>
      <c r="K168" s="383"/>
      <c r="L168" s="378">
        <v>2</v>
      </c>
      <c r="M168" s="378">
        <v>3</v>
      </c>
      <c r="N168" s="400" t="s">
        <v>499</v>
      </c>
      <c r="O168" s="381" t="s">
        <v>93</v>
      </c>
      <c r="P168" s="398">
        <f>IF(COUNTIFS(L:L,L168,M:M,M168+1,P:P,"Oui")&gt;0,"Oui",VLOOKUP(O168,Saisie!H$21:I$326,2,FALSE))</f>
        <v>0</v>
      </c>
      <c r="Q168" s="398">
        <f>IF(COUNTIFS(L:L,L168,M:M,M168+1,Q:Q,"Oui")&gt;0,"Oui",VLOOKUP(O168,Saisie!H$21:K$326,4,FALSE))</f>
        <v>0</v>
      </c>
      <c r="R168" s="301">
        <f>IF(COUNTIFS(L:L,L168,M:M,M168+1,R:R,"Oui")&gt;0,"Oui",VLOOKUP(O168,Saisie!H$21:M$326,6,FALSE))</f>
        <v>0</v>
      </c>
    </row>
    <row r="169" spans="1:18" ht="51" x14ac:dyDescent="0.2">
      <c r="A169" s="304" t="s">
        <v>639</v>
      </c>
      <c r="B169" s="748"/>
      <c r="C169" s="304" t="s">
        <v>649</v>
      </c>
      <c r="D169" s="748"/>
      <c r="E169" s="304" t="s">
        <v>650</v>
      </c>
      <c r="F169" s="304" t="s">
        <v>696</v>
      </c>
      <c r="G169" s="748"/>
      <c r="H169" s="304" t="s">
        <v>639</v>
      </c>
      <c r="I169" s="304" t="s">
        <v>649</v>
      </c>
      <c r="J169" s="383"/>
      <c r="K169" s="383"/>
      <c r="L169" s="378">
        <v>2</v>
      </c>
      <c r="M169" s="378">
        <v>3</v>
      </c>
      <c r="N169" s="381" t="s">
        <v>499</v>
      </c>
      <c r="O169" s="412" t="s">
        <v>311</v>
      </c>
      <c r="P169" s="398">
        <f>IF(COUNTIFS(L:L,L169,M:M,M169+1,P:P,"Oui")&gt;0,"Oui",VLOOKUP(O169,Saisie!H$21:I$326,2,FALSE))</f>
        <v>0</v>
      </c>
      <c r="Q169" s="398">
        <f>IF(COUNTIFS(L:L,L169,M:M,M169+1,Q:Q,"Oui")&gt;0,"Oui",VLOOKUP(O169,Saisie!H$21:K$326,4,FALSE))</f>
        <v>0</v>
      </c>
      <c r="R169" s="301">
        <f>IF(COUNTIFS(L:L,L169,M:M,M169+1,R:R,"Oui")&gt;0,"Oui",VLOOKUP(O169,Saisie!H$21:M$326,6,FALSE))</f>
        <v>0</v>
      </c>
    </row>
    <row r="170" spans="1:18" ht="51" x14ac:dyDescent="0.2">
      <c r="A170" s="304" t="s">
        <v>653</v>
      </c>
      <c r="B170" s="836" t="str">
        <f>IF(COUNTIFS(R:R,"0",H:H,A170)=0,"Oui","")</f>
        <v/>
      </c>
      <c r="C170" s="304" t="s">
        <v>697</v>
      </c>
      <c r="D170" s="746" t="str">
        <f>IF(COUNTIFS(R:R,"0",I:I,I170)=0,"Oui","")</f>
        <v/>
      </c>
      <c r="E170" s="304" t="s">
        <v>509</v>
      </c>
      <c r="F170" s="304" t="s">
        <v>698</v>
      </c>
      <c r="G170" s="746" t="str">
        <f>IF(COUNTIFS(R:R,"0",J:J,J170)=0,"Oui","")</f>
        <v>Oui</v>
      </c>
      <c r="H170" s="304" t="s">
        <v>653</v>
      </c>
      <c r="I170" s="304" t="s">
        <v>697</v>
      </c>
      <c r="J170" s="383"/>
      <c r="K170" s="383"/>
      <c r="L170" s="378">
        <v>3</v>
      </c>
      <c r="M170" s="378">
        <v>3</v>
      </c>
      <c r="N170" s="381" t="s">
        <v>507</v>
      </c>
      <c r="O170" s="412" t="s">
        <v>105</v>
      </c>
      <c r="P170" s="398">
        <f>IF(COUNTIFS(L:L,L170,M:M,M170+1,P:P,"Oui")&gt;0,"Oui",VLOOKUP(O170,Saisie!H$21:I$326,2,FALSE))</f>
        <v>0</v>
      </c>
      <c r="Q170" s="398">
        <f>IF(COUNTIFS(L:L,L170,M:M,M170+1,Q:Q,"Oui")&gt;0,"Oui",VLOOKUP(O170,Saisie!H$21:K$326,4,FALSE))</f>
        <v>0</v>
      </c>
      <c r="R170" s="301">
        <f>IF(COUNTIFS(L:L,L170,M:M,M170+1,R:R,"Oui")&gt;0,"Oui",VLOOKUP(O170,Saisie!H$21:M$326,6,FALSE))</f>
        <v>0</v>
      </c>
    </row>
    <row r="171" spans="1:18" ht="51" x14ac:dyDescent="0.2">
      <c r="A171" s="304" t="s">
        <v>653</v>
      </c>
      <c r="B171" s="747"/>
      <c r="C171" s="304" t="s">
        <v>697</v>
      </c>
      <c r="D171" s="747"/>
      <c r="E171" s="304" t="s">
        <v>509</v>
      </c>
      <c r="F171" s="304" t="s">
        <v>698</v>
      </c>
      <c r="G171" s="747"/>
      <c r="H171" s="304" t="s">
        <v>653</v>
      </c>
      <c r="I171" s="304" t="s">
        <v>697</v>
      </c>
      <c r="J171" s="383"/>
      <c r="K171" s="383"/>
      <c r="L171" s="378">
        <v>3</v>
      </c>
      <c r="M171" s="378">
        <v>3</v>
      </c>
      <c r="N171" s="381" t="s">
        <v>507</v>
      </c>
      <c r="O171" s="412" t="s">
        <v>107</v>
      </c>
      <c r="P171" s="398">
        <f>IF(COUNTIFS(L:L,L171,M:M,M171+1,P:P,"Oui")&gt;0,"Oui",VLOOKUP(O171,Saisie!H$21:I$326,2,FALSE))</f>
        <v>0</v>
      </c>
      <c r="Q171" s="398">
        <f>IF(COUNTIFS(L:L,L171,M:M,M171+1,Q:Q,"Oui")&gt;0,"Oui",VLOOKUP(O171,Saisie!H$21:K$326,4,FALSE))</f>
        <v>0</v>
      </c>
      <c r="R171" s="301">
        <f>IF(COUNTIFS(L:L,L171,M:M,M171+1,R:R,"Oui")&gt;0,"Oui",VLOOKUP(O171,Saisie!H$21:M$326,6,FALSE))</f>
        <v>0</v>
      </c>
    </row>
    <row r="172" spans="1:18" ht="51" x14ac:dyDescent="0.2">
      <c r="A172" s="304" t="s">
        <v>653</v>
      </c>
      <c r="B172" s="747"/>
      <c r="C172" s="304" t="s">
        <v>697</v>
      </c>
      <c r="D172" s="747"/>
      <c r="E172" s="304" t="s">
        <v>509</v>
      </c>
      <c r="F172" s="304" t="s">
        <v>698</v>
      </c>
      <c r="G172" s="748"/>
      <c r="H172" s="304" t="s">
        <v>653</v>
      </c>
      <c r="I172" s="304" t="s">
        <v>697</v>
      </c>
      <c r="J172" s="383"/>
      <c r="K172" s="383"/>
      <c r="L172" s="378">
        <v>3</v>
      </c>
      <c r="M172" s="378">
        <v>3</v>
      </c>
      <c r="N172" s="381" t="s">
        <v>507</v>
      </c>
      <c r="O172" s="412" t="s">
        <v>106</v>
      </c>
      <c r="P172" s="398">
        <f>IF(COUNTIFS(L:L,L172,M:M,M172+1,P:P,"Oui")&gt;0,"Oui",VLOOKUP(O172,Saisie!H$21:I$326,2,FALSE))</f>
        <v>0</v>
      </c>
      <c r="Q172" s="398">
        <f>IF(COUNTIFS(L:L,L172,M:M,M172+1,Q:Q,"Oui")&gt;0,"Oui",VLOOKUP(O172,Saisie!H$21:K$326,4,FALSE))</f>
        <v>0</v>
      </c>
      <c r="R172" s="301">
        <f>IF(COUNTIFS(L:L,L172,M:M,M172+1,R:R,"Oui")&gt;0,"Oui",VLOOKUP(O172,Saisie!H$21:M$326,6,FALSE))</f>
        <v>0</v>
      </c>
    </row>
    <row r="173" spans="1:18" ht="51" x14ac:dyDescent="0.2">
      <c r="A173" s="304" t="s">
        <v>653</v>
      </c>
      <c r="B173" s="747"/>
      <c r="C173" s="304" t="s">
        <v>697</v>
      </c>
      <c r="D173" s="747"/>
      <c r="E173" s="304" t="s">
        <v>510</v>
      </c>
      <c r="F173" s="304" t="s">
        <v>699</v>
      </c>
      <c r="G173" s="746" t="str">
        <f>IF(COUNTIFS(R:R,"0",J:J,J173)=0,"Oui","")</f>
        <v>Oui</v>
      </c>
      <c r="H173" s="304" t="s">
        <v>653</v>
      </c>
      <c r="I173" s="304" t="s">
        <v>697</v>
      </c>
      <c r="J173" s="383"/>
      <c r="K173" s="383"/>
      <c r="L173" s="378">
        <v>3</v>
      </c>
      <c r="M173" s="378">
        <v>3</v>
      </c>
      <c r="N173" s="381" t="s">
        <v>507</v>
      </c>
      <c r="O173" s="412" t="s">
        <v>105</v>
      </c>
      <c r="P173" s="398">
        <f>IF(COUNTIFS(L:L,L173,M:M,M173+1,P:P,"Oui")&gt;0,"Oui",VLOOKUP(O173,Saisie!H$21:I$326,2,FALSE))</f>
        <v>0</v>
      </c>
      <c r="Q173" s="398">
        <f>IF(COUNTIFS(L:L,L173,M:M,M173+1,Q:Q,"Oui")&gt;0,"Oui",VLOOKUP(O173,Saisie!H$21:K$326,4,FALSE))</f>
        <v>0</v>
      </c>
      <c r="R173" s="301">
        <f>IF(COUNTIFS(L:L,L173,M:M,M173+1,R:R,"Oui")&gt;0,"Oui",VLOOKUP(O173,Saisie!H$21:M$326,6,FALSE))</f>
        <v>0</v>
      </c>
    </row>
    <row r="174" spans="1:18" ht="51" x14ac:dyDescent="0.2">
      <c r="A174" s="304" t="s">
        <v>653</v>
      </c>
      <c r="B174" s="747"/>
      <c r="C174" s="304" t="s">
        <v>697</v>
      </c>
      <c r="D174" s="747"/>
      <c r="E174" s="304" t="s">
        <v>510</v>
      </c>
      <c r="F174" s="304" t="s">
        <v>699</v>
      </c>
      <c r="G174" s="747"/>
      <c r="H174" s="304" t="s">
        <v>653</v>
      </c>
      <c r="I174" s="304" t="s">
        <v>697</v>
      </c>
      <c r="J174" s="383"/>
      <c r="K174" s="383"/>
      <c r="L174" s="378">
        <v>3</v>
      </c>
      <c r="M174" s="378">
        <v>3</v>
      </c>
      <c r="N174" s="381" t="s">
        <v>507</v>
      </c>
      <c r="O174" s="381" t="s">
        <v>107</v>
      </c>
      <c r="P174" s="398">
        <f>IF(COUNTIFS(L:L,L174,M:M,M174+1,P:P,"Oui")&gt;0,"Oui",VLOOKUP(O174,Saisie!H$21:I$326,2,FALSE))</f>
        <v>0</v>
      </c>
      <c r="Q174" s="398">
        <f>IF(COUNTIFS(L:L,L174,M:M,M174+1,Q:Q,"Oui")&gt;0,"Oui",VLOOKUP(O174,Saisie!H$21:K$326,4,FALSE))</f>
        <v>0</v>
      </c>
      <c r="R174" s="301">
        <f>IF(COUNTIFS(L:L,L174,M:M,M174+1,R:R,"Oui")&gt;0,"Oui",VLOOKUP(O174,Saisie!H$21:M$326,6,FALSE))</f>
        <v>0</v>
      </c>
    </row>
    <row r="175" spans="1:18" ht="51" x14ac:dyDescent="0.2">
      <c r="A175" s="304" t="s">
        <v>653</v>
      </c>
      <c r="B175" s="747"/>
      <c r="C175" s="304" t="s">
        <v>697</v>
      </c>
      <c r="D175" s="747"/>
      <c r="E175" s="304" t="s">
        <v>510</v>
      </c>
      <c r="F175" s="304" t="s">
        <v>699</v>
      </c>
      <c r="G175" s="747"/>
      <c r="H175" s="304" t="s">
        <v>653</v>
      </c>
      <c r="I175" s="304" t="s">
        <v>697</v>
      </c>
      <c r="J175" s="383"/>
      <c r="K175" s="383"/>
      <c r="L175" s="378">
        <v>3</v>
      </c>
      <c r="M175" s="378">
        <v>3</v>
      </c>
      <c r="N175" s="381" t="s">
        <v>507</v>
      </c>
      <c r="O175" s="381" t="s">
        <v>106</v>
      </c>
      <c r="P175" s="398">
        <f>IF(COUNTIFS(L:L,L175,M:M,M175+1,P:P,"Oui")&gt;0,"Oui",VLOOKUP(O175,Saisie!H$21:I$326,2,FALSE))</f>
        <v>0</v>
      </c>
      <c r="Q175" s="398">
        <f>IF(COUNTIFS(L:L,L175,M:M,M175+1,Q:Q,"Oui")&gt;0,"Oui",VLOOKUP(O175,Saisie!H$21:K$326,4,FALSE))</f>
        <v>0</v>
      </c>
      <c r="R175" s="301">
        <f>IF(COUNTIFS(L:L,L175,M:M,M175+1,R:R,"Oui")&gt;0,"Oui",VLOOKUP(O175,Saisie!H$21:M$326,6,FALSE))</f>
        <v>0</v>
      </c>
    </row>
    <row r="176" spans="1:18" ht="38.25" x14ac:dyDescent="0.2">
      <c r="A176" s="304" t="s">
        <v>653</v>
      </c>
      <c r="B176" s="747"/>
      <c r="C176" s="304" t="s">
        <v>697</v>
      </c>
      <c r="D176" s="747"/>
      <c r="E176" s="304" t="s">
        <v>510</v>
      </c>
      <c r="F176" s="304" t="s">
        <v>699</v>
      </c>
      <c r="G176" s="748"/>
      <c r="H176" s="304" t="s">
        <v>653</v>
      </c>
      <c r="I176" s="304" t="s">
        <v>697</v>
      </c>
      <c r="J176" s="383"/>
      <c r="K176" s="383"/>
      <c r="L176" s="378">
        <v>12</v>
      </c>
      <c r="M176" s="378">
        <v>3</v>
      </c>
      <c r="N176" s="381" t="s">
        <v>206</v>
      </c>
      <c r="O176" s="381" t="s">
        <v>17</v>
      </c>
      <c r="P176" s="398">
        <f>IF(COUNTIFS(L:L,L176,M:M,M176+1,P:P,"Oui")&gt;0,"Oui",VLOOKUP(O176,Saisie!H$21:I$326,2,FALSE))</f>
        <v>0</v>
      </c>
      <c r="Q176" s="398">
        <f>IF(COUNTIFS(L:L,L176,M:M,M176+1,Q:Q,"Oui")&gt;0,"Oui",VLOOKUP(O176,Saisie!H$21:K$326,4,FALSE))</f>
        <v>0</v>
      </c>
      <c r="R176" s="301">
        <f>IF(COUNTIFS(L:L,L176,M:M,M176+1,R:R,"Oui")&gt;0,"Oui",VLOOKUP(O176,Saisie!H$21:M$326,6,FALSE))</f>
        <v>0</v>
      </c>
    </row>
    <row r="177" spans="1:18" ht="38.25" x14ac:dyDescent="0.2">
      <c r="A177" s="304" t="s">
        <v>653</v>
      </c>
      <c r="B177" s="747"/>
      <c r="C177" s="304" t="s">
        <v>697</v>
      </c>
      <c r="D177" s="747"/>
      <c r="E177" s="304" t="s">
        <v>513</v>
      </c>
      <c r="F177" s="304" t="s">
        <v>765</v>
      </c>
      <c r="G177" s="746" t="str">
        <f>IF(COUNTIFS(R:R,"0",J:J,J177)=0,"Oui","")</f>
        <v>Oui</v>
      </c>
      <c r="H177" s="304" t="s">
        <v>653</v>
      </c>
      <c r="I177" s="304" t="s">
        <v>697</v>
      </c>
      <c r="J177" s="383"/>
      <c r="K177" s="383"/>
      <c r="L177" s="378">
        <v>5</v>
      </c>
      <c r="M177" s="378">
        <v>2</v>
      </c>
      <c r="N177" s="381" t="s">
        <v>122</v>
      </c>
      <c r="O177" s="412" t="s">
        <v>283</v>
      </c>
      <c r="P177" s="398">
        <f>IF(COUNTIFS(L:L,L177,M:M,M177+1,P:P,"Oui")&gt;0,"Oui",VLOOKUP(O177,Saisie!H$21:I$326,2,FALSE))</f>
        <v>0</v>
      </c>
      <c r="Q177" s="398">
        <f>IF(COUNTIFS(L:L,L177,M:M,M177+1,Q:Q,"Oui")&gt;0,"Oui",VLOOKUP(O177,Saisie!H$21:K$326,4,FALSE))</f>
        <v>0</v>
      </c>
      <c r="R177" s="301">
        <f>IF(COUNTIFS(L:L,L177,M:M,M177+1,R:R,"Oui")&gt;0,"Oui",VLOOKUP(O177,Saisie!H$21:M$326,6,FALSE))</f>
        <v>0</v>
      </c>
    </row>
    <row r="178" spans="1:18" ht="38.25" x14ac:dyDescent="0.2">
      <c r="A178" s="304" t="s">
        <v>653</v>
      </c>
      <c r="B178" s="747"/>
      <c r="C178" s="304" t="s">
        <v>697</v>
      </c>
      <c r="D178" s="748"/>
      <c r="E178" s="304" t="s">
        <v>513</v>
      </c>
      <c r="F178" s="304" t="s">
        <v>765</v>
      </c>
      <c r="G178" s="748"/>
      <c r="H178" s="304" t="s">
        <v>653</v>
      </c>
      <c r="I178" s="304" t="s">
        <v>697</v>
      </c>
      <c r="J178" s="383"/>
      <c r="K178" s="383"/>
      <c r="L178" s="378">
        <v>5</v>
      </c>
      <c r="M178" s="378">
        <v>2</v>
      </c>
      <c r="N178" s="381" t="s">
        <v>122</v>
      </c>
      <c r="O178" s="381" t="s">
        <v>282</v>
      </c>
      <c r="P178" s="398">
        <f>IF(COUNTIFS(L:L,L178,M:M,M178+1,P:P,"Oui")&gt;0,"Oui",VLOOKUP(O178,Saisie!H$21:I$326,2,FALSE))</f>
        <v>0</v>
      </c>
      <c r="Q178" s="398">
        <f>IF(COUNTIFS(L:L,L178,M:M,M178+1,Q:Q,"Oui")&gt;0,"Oui",VLOOKUP(O178,Saisie!H$21:K$326,4,FALSE))</f>
        <v>0</v>
      </c>
      <c r="R178" s="301">
        <f>IF(COUNTIFS(L:L,L178,M:M,M178+1,R:R,"Oui")&gt;0,"Oui",VLOOKUP(O178,Saisie!H$21:M$326,6,FALSE))</f>
        <v>0</v>
      </c>
    </row>
    <row r="179" spans="1:18" ht="63.75" x14ac:dyDescent="0.2">
      <c r="A179" s="304" t="s">
        <v>653</v>
      </c>
      <c r="B179" s="747"/>
      <c r="C179" s="304" t="s">
        <v>654</v>
      </c>
      <c r="D179" s="746" t="str">
        <f>IF(COUNTIFS(R:R,"0",I:I,I179)=0,"Oui","")</f>
        <v/>
      </c>
      <c r="E179" s="304" t="s">
        <v>766</v>
      </c>
      <c r="F179" s="304" t="s">
        <v>767</v>
      </c>
      <c r="G179" s="388" t="str">
        <f>IF(COUNTIFS(R:R,"0",J:J,J179)=0,"Oui","")</f>
        <v>Oui</v>
      </c>
      <c r="H179" s="304" t="s">
        <v>653</v>
      </c>
      <c r="I179" s="304" t="s">
        <v>654</v>
      </c>
      <c r="J179" s="383"/>
      <c r="K179" s="383"/>
      <c r="L179" s="378">
        <v>5</v>
      </c>
      <c r="M179" s="378">
        <v>4</v>
      </c>
      <c r="N179" s="381" t="s">
        <v>702</v>
      </c>
      <c r="O179" s="381" t="s">
        <v>305</v>
      </c>
      <c r="P179" s="398">
        <f>IF(COUNTIFS(L:L,L179,M:M,M179+1,P:P,"Oui")&gt;0,"Oui",VLOOKUP(O179,Saisie!H$21:I$326,2,FALSE))</f>
        <v>0</v>
      </c>
      <c r="Q179" s="398">
        <f>IF(COUNTIFS(L:L,L179,M:M,M179+1,Q:Q,"Oui")&gt;0,"Oui",VLOOKUP(O179,Saisie!H$21:K$326,4,FALSE))</f>
        <v>0</v>
      </c>
      <c r="R179" s="301">
        <f>IF(COUNTIFS(L:L,L179,M:M,M179+1,R:R,"Oui")&gt;0,"Oui",VLOOKUP(O179,Saisie!H$21:M$326,6,FALSE))</f>
        <v>0</v>
      </c>
    </row>
    <row r="180" spans="1:18" ht="89.25" x14ac:dyDescent="0.2">
      <c r="A180" s="304" t="s">
        <v>653</v>
      </c>
      <c r="B180" s="747"/>
      <c r="C180" s="304" t="s">
        <v>654</v>
      </c>
      <c r="D180" s="747"/>
      <c r="E180" s="304" t="s">
        <v>792</v>
      </c>
      <c r="F180" s="304" t="s">
        <v>700</v>
      </c>
      <c r="G180" s="746" t="str">
        <f>IF(COUNTIFS(R:R,"0",J:J,J180)=0,"Oui","")</f>
        <v>Oui</v>
      </c>
      <c r="H180" s="304" t="s">
        <v>653</v>
      </c>
      <c r="I180" s="304" t="s">
        <v>654</v>
      </c>
      <c r="J180" s="383"/>
      <c r="K180" s="383"/>
      <c r="L180" s="378">
        <v>3</v>
      </c>
      <c r="M180" s="378">
        <v>3</v>
      </c>
      <c r="N180" s="381" t="s">
        <v>507</v>
      </c>
      <c r="O180" s="381" t="s">
        <v>107</v>
      </c>
      <c r="P180" s="398">
        <f>IF(COUNTIFS(L:L,L180,M:M,M180+1,P:P,"Oui")&gt;0,"Oui",VLOOKUP(O180,Saisie!H$21:I$326,2,FALSE))</f>
        <v>0</v>
      </c>
      <c r="Q180" s="398">
        <f>IF(COUNTIFS(L:L,L180,M:M,M180+1,Q:Q,"Oui")&gt;0,"Oui",VLOOKUP(O180,Saisie!H$21:K$326,4,FALSE))</f>
        <v>0</v>
      </c>
      <c r="R180" s="301">
        <f>IF(COUNTIFS(L:L,L180,M:M,M180+1,R:R,"Oui")&gt;0,"Oui",VLOOKUP(O180,Saisie!H$21:M$326,6,FALSE))</f>
        <v>0</v>
      </c>
    </row>
    <row r="181" spans="1:18" ht="89.25" x14ac:dyDescent="0.2">
      <c r="A181" s="304" t="s">
        <v>653</v>
      </c>
      <c r="B181" s="747"/>
      <c r="C181" s="304" t="s">
        <v>654</v>
      </c>
      <c r="D181" s="747"/>
      <c r="E181" s="304" t="s">
        <v>793</v>
      </c>
      <c r="F181" s="304" t="s">
        <v>700</v>
      </c>
      <c r="G181" s="747"/>
      <c r="H181" s="304" t="s">
        <v>653</v>
      </c>
      <c r="I181" s="304" t="s">
        <v>654</v>
      </c>
      <c r="J181" s="383"/>
      <c r="K181" s="383"/>
      <c r="L181" s="378">
        <v>3</v>
      </c>
      <c r="M181" s="378">
        <v>3</v>
      </c>
      <c r="N181" s="381" t="s">
        <v>507</v>
      </c>
      <c r="O181" s="381" t="s">
        <v>105</v>
      </c>
      <c r="P181" s="398">
        <f>IF(COUNTIFS(L:L,L181,M:M,M181+1,P:P,"Oui")&gt;0,"Oui",VLOOKUP(O181,Saisie!H$21:I$326,2,FALSE))</f>
        <v>0</v>
      </c>
      <c r="Q181" s="398">
        <f>IF(COUNTIFS(L:L,L181,M:M,M181+1,Q:Q,"Oui")&gt;0,"Oui",VLOOKUP(O181,Saisie!H$21:K$326,4,FALSE))</f>
        <v>0</v>
      </c>
      <c r="R181" s="301">
        <f>IF(COUNTIFS(L:L,L181,M:M,M181+1,R:R,"Oui")&gt;0,"Oui",VLOOKUP(O181,Saisie!H$21:M$326,6,FALSE))</f>
        <v>0</v>
      </c>
    </row>
    <row r="182" spans="1:18" ht="89.25" x14ac:dyDescent="0.2">
      <c r="A182" s="304" t="s">
        <v>653</v>
      </c>
      <c r="B182" s="747"/>
      <c r="C182" s="304" t="s">
        <v>654</v>
      </c>
      <c r="D182" s="747"/>
      <c r="E182" s="304" t="s">
        <v>655</v>
      </c>
      <c r="F182" s="304" t="s">
        <v>700</v>
      </c>
      <c r="G182" s="747"/>
      <c r="H182" s="304" t="s">
        <v>653</v>
      </c>
      <c r="I182" s="304" t="s">
        <v>654</v>
      </c>
      <c r="J182" s="383"/>
      <c r="K182" s="383"/>
      <c r="L182" s="378">
        <v>3</v>
      </c>
      <c r="M182" s="378">
        <v>3</v>
      </c>
      <c r="N182" s="381" t="s">
        <v>507</v>
      </c>
      <c r="O182" s="412" t="s">
        <v>106</v>
      </c>
      <c r="P182" s="398">
        <f>IF(COUNTIFS(L:L,L182,M:M,M182+1,P:P,"Oui")&gt;0,"Oui",VLOOKUP(O182,Saisie!H$21:I$326,2,FALSE))</f>
        <v>0</v>
      </c>
      <c r="Q182" s="398">
        <f>IF(COUNTIFS(L:L,L182,M:M,M182+1,Q:Q,"Oui")&gt;0,"Oui",VLOOKUP(O182,Saisie!H$21:K$326,4,FALSE))</f>
        <v>0</v>
      </c>
      <c r="R182" s="301">
        <f>IF(COUNTIFS(L:L,L182,M:M,M182+1,R:R,"Oui")&gt;0,"Oui",VLOOKUP(O182,Saisie!H$21:M$326,6,FALSE))</f>
        <v>0</v>
      </c>
    </row>
    <row r="183" spans="1:18" ht="89.25" x14ac:dyDescent="0.2">
      <c r="A183" s="304" t="s">
        <v>653</v>
      </c>
      <c r="B183" s="747"/>
      <c r="C183" s="304" t="s">
        <v>654</v>
      </c>
      <c r="D183" s="748"/>
      <c r="E183" s="304" t="s">
        <v>655</v>
      </c>
      <c r="F183" s="304" t="s">
        <v>700</v>
      </c>
      <c r="G183" s="748"/>
      <c r="H183" s="304" t="s">
        <v>653</v>
      </c>
      <c r="I183" s="304" t="s">
        <v>654</v>
      </c>
      <c r="J183" s="383"/>
      <c r="K183" s="383"/>
      <c r="L183" s="378">
        <v>5</v>
      </c>
      <c r="M183" s="378">
        <v>3</v>
      </c>
      <c r="N183" s="381" t="s">
        <v>701</v>
      </c>
      <c r="O183" s="381" t="s">
        <v>124</v>
      </c>
      <c r="P183" s="398">
        <f>IF(COUNTIFS(L:L,L183,M:M,M183+1,P:P,"Oui")&gt;0,"Oui",VLOOKUP(O183,Saisie!H$21:I$326,2,FALSE))</f>
        <v>0</v>
      </c>
      <c r="Q183" s="398">
        <f>IF(COUNTIFS(L:L,L183,M:M,M183+1,Q:Q,"Oui")&gt;0,"Oui",VLOOKUP(O183,Saisie!H$21:K$326,4,FALSE))</f>
        <v>0</v>
      </c>
      <c r="R183" s="301">
        <f>IF(COUNTIFS(L:L,L183,M:M,M183+1,R:R,"Oui")&gt;0,"Oui",VLOOKUP(O183,Saisie!H$21:M$326,6,FALSE))</f>
        <v>0</v>
      </c>
    </row>
    <row r="184" spans="1:18" ht="38.25" x14ac:dyDescent="0.2">
      <c r="A184" s="304" t="s">
        <v>653</v>
      </c>
      <c r="B184" s="747"/>
      <c r="C184" s="304" t="s">
        <v>656</v>
      </c>
      <c r="D184" s="746" t="str">
        <f>IF(COUNTIFS(R:R,"0",I:I,I184)=0,"Oui","")</f>
        <v/>
      </c>
      <c r="E184" s="304" t="s">
        <v>768</v>
      </c>
      <c r="F184" s="304" t="s">
        <v>703</v>
      </c>
      <c r="G184" s="746" t="str">
        <f>IF(COUNTIFS(R:R,"0",J:J,J184)=0,"Oui","")</f>
        <v>Oui</v>
      </c>
      <c r="H184" s="304" t="s">
        <v>653</v>
      </c>
      <c r="I184" s="304" t="s">
        <v>656</v>
      </c>
      <c r="J184" s="383"/>
      <c r="K184" s="383"/>
      <c r="L184" s="378">
        <v>4</v>
      </c>
      <c r="M184" s="378">
        <v>4</v>
      </c>
      <c r="N184" s="381" t="s">
        <v>704</v>
      </c>
      <c r="O184" s="412" t="s">
        <v>335</v>
      </c>
      <c r="P184" s="398">
        <f>IF(COUNTIFS(L:L,L184,M:M,M184+1,P:P,"Oui")&gt;0,"Oui",VLOOKUP(O184,Saisie!H$21:I$326,2,FALSE))</f>
        <v>0</v>
      </c>
      <c r="Q184" s="398">
        <f>IF(COUNTIFS(L:L,L184,M:M,M184+1,Q:Q,"Oui")&gt;0,"Oui",VLOOKUP(O184,Saisie!H$21:K$326,4,FALSE))</f>
        <v>0</v>
      </c>
      <c r="R184" s="301">
        <f>IF(COUNTIFS(L:L,L184,M:M,M184+1,R:R,"Oui")&gt;0,"Oui",VLOOKUP(O184,Saisie!H$21:M$326,6,FALSE))</f>
        <v>0</v>
      </c>
    </row>
    <row r="185" spans="1:18" ht="38.25" x14ac:dyDescent="0.2">
      <c r="A185" s="304" t="s">
        <v>653</v>
      </c>
      <c r="B185" s="747"/>
      <c r="C185" s="304" t="s">
        <v>656</v>
      </c>
      <c r="D185" s="747"/>
      <c r="E185" s="304" t="s">
        <v>768</v>
      </c>
      <c r="F185" s="304" t="s">
        <v>703</v>
      </c>
      <c r="G185" s="748"/>
      <c r="H185" s="304" t="s">
        <v>653</v>
      </c>
      <c r="I185" s="304" t="s">
        <v>656</v>
      </c>
      <c r="J185" s="383"/>
      <c r="K185" s="383"/>
      <c r="L185" s="378">
        <v>5</v>
      </c>
      <c r="M185" s="378">
        <v>3</v>
      </c>
      <c r="N185" s="381" t="s">
        <v>701</v>
      </c>
      <c r="O185" s="412" t="s">
        <v>124</v>
      </c>
      <c r="P185" s="398">
        <f>IF(COUNTIFS(L:L,L185,M:M,M185+1,P:P,"Oui")&gt;0,"Oui",VLOOKUP(O185,Saisie!H$21:I$326,2,FALSE))</f>
        <v>0</v>
      </c>
      <c r="Q185" s="398">
        <f>IF(COUNTIFS(L:L,L185,M:M,M185+1,Q:Q,"Oui")&gt;0,"Oui",VLOOKUP(O185,Saisie!H$21:K$326,4,FALSE))</f>
        <v>0</v>
      </c>
      <c r="R185" s="301">
        <f>IF(COUNTIFS(L:L,L185,M:M,M185+1,R:R,"Oui")&gt;0,"Oui",VLOOKUP(O185,Saisie!H$21:M$326,6,FALSE))</f>
        <v>0</v>
      </c>
    </row>
    <row r="186" spans="1:18" ht="63.75" x14ac:dyDescent="0.2">
      <c r="A186" s="304" t="s">
        <v>653</v>
      </c>
      <c r="B186" s="747"/>
      <c r="C186" s="304" t="s">
        <v>656</v>
      </c>
      <c r="D186" s="747"/>
      <c r="E186" s="304" t="s">
        <v>657</v>
      </c>
      <c r="F186" s="304" t="s">
        <v>769</v>
      </c>
      <c r="G186" s="746" t="str">
        <f>IF(COUNTIFS(R:R,"0",J:J,J186)=0,"Oui","")</f>
        <v>Oui</v>
      </c>
      <c r="H186" s="304" t="s">
        <v>653</v>
      </c>
      <c r="I186" s="304" t="s">
        <v>656</v>
      </c>
      <c r="J186" s="383"/>
      <c r="K186" s="383"/>
      <c r="L186" s="378">
        <v>3</v>
      </c>
      <c r="M186" s="378">
        <v>4</v>
      </c>
      <c r="N186" s="381" t="s">
        <v>705</v>
      </c>
      <c r="O186" s="381" t="s">
        <v>110</v>
      </c>
      <c r="P186" s="398">
        <f>IF(COUNTIFS(L:L,L186,M:M,M186+1,P:P,"Oui")&gt;0,"Oui",VLOOKUP(O186,Saisie!H$21:I$326,2,FALSE))</f>
        <v>0</v>
      </c>
      <c r="Q186" s="398">
        <f>IF(COUNTIFS(L:L,L186,M:M,M186+1,Q:Q,"Oui")&gt;0,"Oui",VLOOKUP(O186,Saisie!H$21:K$326,4,FALSE))</f>
        <v>0</v>
      </c>
      <c r="R186" s="301">
        <f>IF(COUNTIFS(L:L,L186,M:M,M186+1,R:R,"Oui")&gt;0,"Oui",VLOOKUP(O186,Saisie!H$21:M$326,6,FALSE))</f>
        <v>0</v>
      </c>
    </row>
    <row r="187" spans="1:18" ht="63.75" x14ac:dyDescent="0.2">
      <c r="A187" s="304" t="s">
        <v>653</v>
      </c>
      <c r="B187" s="747"/>
      <c r="C187" s="304" t="s">
        <v>656</v>
      </c>
      <c r="D187" s="747"/>
      <c r="E187" s="304" t="s">
        <v>657</v>
      </c>
      <c r="F187" s="304" t="s">
        <v>769</v>
      </c>
      <c r="G187" s="748"/>
      <c r="H187" s="304" t="s">
        <v>653</v>
      </c>
      <c r="I187" s="304" t="s">
        <v>656</v>
      </c>
      <c r="J187" s="383"/>
      <c r="K187" s="383"/>
      <c r="L187" s="378">
        <v>5</v>
      </c>
      <c r="M187" s="378">
        <v>3</v>
      </c>
      <c r="N187" s="381" t="s">
        <v>701</v>
      </c>
      <c r="O187" s="412" t="s">
        <v>223</v>
      </c>
      <c r="P187" s="398">
        <f>IF(COUNTIFS(L:L,L187,M:M,M187+1,P:P,"Oui")&gt;0,"Oui",VLOOKUP(O187,Saisie!H$21:I$326,2,FALSE))</f>
        <v>0</v>
      </c>
      <c r="Q187" s="398">
        <f>IF(COUNTIFS(L:L,L187,M:M,M187+1,Q:Q,"Oui")&gt;0,"Oui",VLOOKUP(O187,Saisie!H$21:K$326,4,FALSE))</f>
        <v>0</v>
      </c>
      <c r="R187" s="301">
        <f>IF(COUNTIFS(L:L,L187,M:M,M187+1,R:R,"Oui")&gt;0,"Oui",VLOOKUP(O187,Saisie!H$21:M$326,6,FALSE))</f>
        <v>0</v>
      </c>
    </row>
    <row r="188" spans="1:18" ht="38.25" x14ac:dyDescent="0.2">
      <c r="A188" s="304" t="s">
        <v>653</v>
      </c>
      <c r="B188" s="747"/>
      <c r="C188" s="304" t="s">
        <v>656</v>
      </c>
      <c r="D188" s="747"/>
      <c r="E188" s="304" t="s">
        <v>514</v>
      </c>
      <c r="F188" s="349" t="s">
        <v>706</v>
      </c>
      <c r="G188" s="746" t="str">
        <f>IF(COUNTIFS(R:R,"0",J:J,J188)=0,"Oui","")</f>
        <v>Oui</v>
      </c>
      <c r="H188" s="304" t="s">
        <v>653</v>
      </c>
      <c r="I188" s="304" t="s">
        <v>656</v>
      </c>
      <c r="J188" s="383"/>
      <c r="K188" s="383"/>
      <c r="L188" s="378">
        <v>5</v>
      </c>
      <c r="M188" s="378">
        <v>4</v>
      </c>
      <c r="N188" s="381" t="s">
        <v>702</v>
      </c>
      <c r="O188" s="412" t="s">
        <v>224</v>
      </c>
      <c r="P188" s="398">
        <f>IF(COUNTIFS(L:L,L188,M:M,M188+1,P:P,"Oui")&gt;0,"Oui",VLOOKUP(O188,Saisie!H$21:I$326,2,FALSE))</f>
        <v>0</v>
      </c>
      <c r="Q188" s="398">
        <f>IF(COUNTIFS(L:L,L188,M:M,M188+1,Q:Q,"Oui")&gt;0,"Oui",VLOOKUP(O188,Saisie!H$21:K$326,4,FALSE))</f>
        <v>0</v>
      </c>
      <c r="R188" s="301">
        <f>IF(COUNTIFS(L:L,L188,M:M,M188+1,R:R,"Oui")&gt;0,"Oui",VLOOKUP(O188,Saisie!H$21:M$326,6,FALSE))</f>
        <v>0</v>
      </c>
    </row>
    <row r="189" spans="1:18" ht="51" x14ac:dyDescent="0.2">
      <c r="A189" s="304" t="s">
        <v>653</v>
      </c>
      <c r="B189" s="748"/>
      <c r="C189" s="304" t="s">
        <v>656</v>
      </c>
      <c r="D189" s="748"/>
      <c r="E189" s="304" t="s">
        <v>514</v>
      </c>
      <c r="F189" s="349" t="s">
        <v>706</v>
      </c>
      <c r="G189" s="748"/>
      <c r="H189" s="304" t="s">
        <v>653</v>
      </c>
      <c r="I189" s="304" t="s">
        <v>656</v>
      </c>
      <c r="J189" s="383"/>
      <c r="K189" s="383"/>
      <c r="L189" s="378">
        <v>5</v>
      </c>
      <c r="M189" s="378">
        <v>4</v>
      </c>
      <c r="N189" s="379" t="s">
        <v>702</v>
      </c>
      <c r="O189" s="397" t="s">
        <v>305</v>
      </c>
      <c r="P189" s="398">
        <f>IF(COUNTIFS(L:L,L189,M:M,M189+1,P:P,"Oui")&gt;0,"Oui",VLOOKUP(O189,Saisie!H$21:I$326,2,FALSE))</f>
        <v>0</v>
      </c>
      <c r="Q189" s="398">
        <f>IF(COUNTIFS(L:L,L189,M:M,M189+1,Q:Q,"Oui")&gt;0,"Oui",VLOOKUP(O189,Saisie!H$21:K$326,4,FALSE))</f>
        <v>0</v>
      </c>
      <c r="R189" s="301">
        <f>IF(COUNTIFS(L:L,L189,M:M,M189+1,R:R,"Oui")&gt;0,"Oui",VLOOKUP(O189,Saisie!H$21:M$326,6,FALSE))</f>
        <v>0</v>
      </c>
    </row>
    <row r="190" spans="1:18" ht="51" x14ac:dyDescent="0.2">
      <c r="A190" s="304" t="s">
        <v>795</v>
      </c>
      <c r="B190" s="836" t="str">
        <f>IF(COUNTIFS(R:R,"0",H:H,A190)=0,"Oui","")</f>
        <v/>
      </c>
      <c r="C190" s="304" t="s">
        <v>659</v>
      </c>
      <c r="D190" s="746" t="str">
        <f>IF(COUNTIFS(R:R,"0",I:I,I190)=0,"Oui","")</f>
        <v/>
      </c>
      <c r="E190" s="304" t="s">
        <v>770</v>
      </c>
      <c r="F190" s="349" t="s">
        <v>707</v>
      </c>
      <c r="G190" s="388" t="str">
        <f>IF(COUNTIFS(R:R,"0",J:J,J190)=0,"Oui","")</f>
        <v>Oui</v>
      </c>
      <c r="H190" s="304" t="s">
        <v>795</v>
      </c>
      <c r="I190" s="304" t="s">
        <v>659</v>
      </c>
      <c r="J190" s="383"/>
      <c r="K190" s="383"/>
      <c r="L190" s="378">
        <v>3</v>
      </c>
      <c r="M190" s="378">
        <v>4</v>
      </c>
      <c r="N190" s="379" t="s">
        <v>705</v>
      </c>
      <c r="O190" s="412" t="s">
        <v>281</v>
      </c>
      <c r="P190" s="398">
        <f>IF(COUNTIFS(L:L,L190,M:M,M190+1,P:P,"Oui")&gt;0,"Oui",VLOOKUP(O190,Saisie!H$21:I$326,2,FALSE))</f>
        <v>0</v>
      </c>
      <c r="Q190" s="398">
        <f>IF(COUNTIFS(L:L,L190,M:M,M190+1,Q:Q,"Oui")&gt;0,"Oui",VLOOKUP(O190,Saisie!H$21:K$326,4,FALSE))</f>
        <v>0</v>
      </c>
      <c r="R190" s="301">
        <f>IF(COUNTIFS(L:L,L190,M:M,M190+1,R:R,"Oui")&gt;0,"Oui",VLOOKUP(O190,Saisie!H$21:M$326,6,FALSE))</f>
        <v>0</v>
      </c>
    </row>
    <row r="191" spans="1:18" ht="51" x14ac:dyDescent="0.2">
      <c r="A191" s="304" t="s">
        <v>658</v>
      </c>
      <c r="B191" s="747"/>
      <c r="C191" s="304" t="s">
        <v>659</v>
      </c>
      <c r="D191" s="747"/>
      <c r="E191" s="304" t="s">
        <v>492</v>
      </c>
      <c r="F191" s="304" t="s">
        <v>771</v>
      </c>
      <c r="G191" s="746" t="str">
        <f>IF(COUNTIFS(R:R,"0",J:J,J191)=0,"Oui","")</f>
        <v>Oui</v>
      </c>
      <c r="H191" s="304" t="s">
        <v>658</v>
      </c>
      <c r="I191" s="304" t="s">
        <v>659</v>
      </c>
      <c r="J191" s="383"/>
      <c r="K191" s="383"/>
      <c r="L191" s="378">
        <v>1</v>
      </c>
      <c r="M191" s="378">
        <v>3</v>
      </c>
      <c r="N191" s="379" t="s">
        <v>708</v>
      </c>
      <c r="O191" s="381" t="s">
        <v>75</v>
      </c>
      <c r="P191" s="398">
        <f>IF(COUNTIFS(L:L,L191,M:M,M191+1,P:P,"Oui")&gt;0,"Oui",VLOOKUP(O191,Saisie!H$21:I$326,2,FALSE))</f>
        <v>0</v>
      </c>
      <c r="Q191" s="398">
        <f>IF(COUNTIFS(L:L,L191,M:M,M191+1,Q:Q,"Oui")&gt;0,"Oui",VLOOKUP(O191,Saisie!H$21:K$326,4,FALSE))</f>
        <v>0</v>
      </c>
      <c r="R191" s="301">
        <f>IF(COUNTIFS(L:L,L191,M:M,M191+1,R:R,"Oui")&gt;0,"Oui",VLOOKUP(O191,Saisie!H$21:M$326,6,FALSE))</f>
        <v>0</v>
      </c>
    </row>
    <row r="192" spans="1:18" ht="51" x14ac:dyDescent="0.2">
      <c r="A192" s="304" t="s">
        <v>658</v>
      </c>
      <c r="B192" s="747"/>
      <c r="C192" s="304" t="s">
        <v>659</v>
      </c>
      <c r="D192" s="747"/>
      <c r="E192" s="304" t="s">
        <v>492</v>
      </c>
      <c r="F192" s="304" t="s">
        <v>771</v>
      </c>
      <c r="G192" s="748"/>
      <c r="H192" s="304" t="s">
        <v>658</v>
      </c>
      <c r="I192" s="304" t="s">
        <v>659</v>
      </c>
      <c r="J192" s="383"/>
      <c r="K192" s="383"/>
      <c r="L192" s="378">
        <v>1</v>
      </c>
      <c r="M192" s="378">
        <v>3</v>
      </c>
      <c r="N192" s="379" t="s">
        <v>708</v>
      </c>
      <c r="O192" s="381" t="s">
        <v>71</v>
      </c>
      <c r="P192" s="398">
        <f>IF(COUNTIFS(L:L,L192,M:M,M192+1,P:P,"Oui")&gt;0,"Oui",VLOOKUP(O192,Saisie!H$21:I$326,2,FALSE))</f>
        <v>0</v>
      </c>
      <c r="Q192" s="398">
        <f>IF(COUNTIFS(L:L,L192,M:M,M192+1,Q:Q,"Oui")&gt;0,"Oui",VLOOKUP(O192,Saisie!H$21:K$326,4,FALSE))</f>
        <v>0</v>
      </c>
      <c r="R192" s="301">
        <f>IF(COUNTIFS(L:L,L192,M:M,M192+1,R:R,"Oui")&gt;0,"Oui",VLOOKUP(O192,Saisie!H$21:M$326,6,FALSE))</f>
        <v>0</v>
      </c>
    </row>
    <row r="193" spans="1:18" ht="51" x14ac:dyDescent="0.2">
      <c r="A193" s="304" t="s">
        <v>658</v>
      </c>
      <c r="B193" s="747"/>
      <c r="C193" s="304" t="s">
        <v>659</v>
      </c>
      <c r="D193" s="747"/>
      <c r="E193" s="304" t="s">
        <v>711</v>
      </c>
      <c r="F193" s="304" t="s">
        <v>772</v>
      </c>
      <c r="G193" s="746" t="str">
        <f>IF(COUNTIFS(R:R,"0",J:J,J193)=0,"Oui","")</f>
        <v>Oui</v>
      </c>
      <c r="H193" s="304" t="s">
        <v>658</v>
      </c>
      <c r="I193" s="304" t="s">
        <v>659</v>
      </c>
      <c r="J193" s="383"/>
      <c r="K193" s="383"/>
      <c r="L193" s="378">
        <v>11</v>
      </c>
      <c r="M193" s="378">
        <v>3</v>
      </c>
      <c r="N193" s="379" t="s">
        <v>602</v>
      </c>
      <c r="O193" s="391" t="s">
        <v>184</v>
      </c>
      <c r="P193" s="398">
        <f>IF(COUNTIFS(L:L,L193,M:M,M193+1,P:P,"Oui")&gt;0,"Oui",VLOOKUP(O193,Saisie!H$21:I$326,2,FALSE))</f>
        <v>0</v>
      </c>
      <c r="Q193" s="398">
        <f>IF(COUNTIFS(L:L,L193,M:M,M193+1,Q:Q,"Oui")&gt;0,"Oui",VLOOKUP(O193,Saisie!H$21:K$326,4,FALSE))</f>
        <v>0</v>
      </c>
      <c r="R193" s="301">
        <f>IF(COUNTIFS(L:L,L193,M:M,M193+1,R:R,"Oui")&gt;0,"Oui",VLOOKUP(O193,Saisie!H$21:M$326,6,FALSE))</f>
        <v>0</v>
      </c>
    </row>
    <row r="194" spans="1:18" ht="51" x14ac:dyDescent="0.2">
      <c r="A194" s="304" t="s">
        <v>658</v>
      </c>
      <c r="B194" s="747"/>
      <c r="C194" s="304" t="s">
        <v>659</v>
      </c>
      <c r="D194" s="747"/>
      <c r="E194" s="304" t="s">
        <v>711</v>
      </c>
      <c r="F194" s="304" t="s">
        <v>772</v>
      </c>
      <c r="G194" s="748"/>
      <c r="H194" s="304" t="s">
        <v>658</v>
      </c>
      <c r="I194" s="304" t="s">
        <v>659</v>
      </c>
      <c r="J194" s="383"/>
      <c r="K194" s="383"/>
      <c r="L194" s="378">
        <v>11</v>
      </c>
      <c r="M194" s="378">
        <v>3</v>
      </c>
      <c r="N194" s="379" t="s">
        <v>602</v>
      </c>
      <c r="O194" s="381" t="s">
        <v>178</v>
      </c>
      <c r="P194" s="398">
        <f>IF(COUNTIFS(L:L,L194,M:M,M194+1,P:P,"Oui")&gt;0,"Oui",VLOOKUP(O194,Saisie!H$21:I$326,2,FALSE))</f>
        <v>0</v>
      </c>
      <c r="Q194" s="398">
        <f>IF(COUNTIFS(L:L,L194,M:M,M194+1,Q:Q,"Oui")&gt;0,"Oui",VLOOKUP(O194,Saisie!H$21:K$326,4,FALSE))</f>
        <v>0</v>
      </c>
      <c r="R194" s="301">
        <f>IF(COUNTIFS(L:L,L194,M:M,M194+1,R:R,"Oui")&gt;0,"Oui",VLOOKUP(O194,Saisie!H$21:M$326,6,FALSE))</f>
        <v>0</v>
      </c>
    </row>
    <row r="195" spans="1:18" ht="51" x14ac:dyDescent="0.2">
      <c r="A195" s="304" t="s">
        <v>658</v>
      </c>
      <c r="B195" s="747"/>
      <c r="C195" s="304" t="s">
        <v>659</v>
      </c>
      <c r="D195" s="747"/>
      <c r="E195" s="304" t="s">
        <v>660</v>
      </c>
      <c r="F195" s="304" t="s">
        <v>712</v>
      </c>
      <c r="G195" s="746" t="str">
        <f>IF(COUNTIFS(R:R,"0",J:J,J195)=0,"Oui","")</f>
        <v>Oui</v>
      </c>
      <c r="H195" s="304" t="s">
        <v>658</v>
      </c>
      <c r="I195" s="304" t="s">
        <v>659</v>
      </c>
      <c r="J195" s="383"/>
      <c r="K195" s="383"/>
      <c r="L195" s="378">
        <v>5</v>
      </c>
      <c r="M195" s="378">
        <v>3</v>
      </c>
      <c r="N195" s="379" t="s">
        <v>701</v>
      </c>
      <c r="O195" s="381" t="s">
        <v>124</v>
      </c>
      <c r="P195" s="398">
        <f>IF(COUNTIFS(L:L,L195,M:M,M195+1,P:P,"Oui")&gt;0,"Oui",VLOOKUP(O195,Saisie!H$21:I$326,2,FALSE))</f>
        <v>0</v>
      </c>
      <c r="Q195" s="398">
        <f>IF(COUNTIFS(L:L,L195,M:M,M195+1,Q:Q,"Oui")&gt;0,"Oui",VLOOKUP(O195,Saisie!H$21:K$326,4,FALSE))</f>
        <v>0</v>
      </c>
      <c r="R195" s="301">
        <f>IF(COUNTIFS(L:L,L195,M:M,M195+1,R:R,"Oui")&gt;0,"Oui",VLOOKUP(O195,Saisie!H$21:M$326,6,FALSE))</f>
        <v>0</v>
      </c>
    </row>
    <row r="196" spans="1:18" ht="51" x14ac:dyDescent="0.2">
      <c r="A196" s="304" t="s">
        <v>658</v>
      </c>
      <c r="B196" s="747"/>
      <c r="C196" s="304" t="s">
        <v>659</v>
      </c>
      <c r="D196" s="747"/>
      <c r="E196" s="304" t="s">
        <v>660</v>
      </c>
      <c r="F196" s="304" t="s">
        <v>712</v>
      </c>
      <c r="G196" s="748"/>
      <c r="H196" s="304" t="s">
        <v>658</v>
      </c>
      <c r="I196" s="304" t="s">
        <v>659</v>
      </c>
      <c r="J196" s="383"/>
      <c r="K196" s="383"/>
      <c r="L196" s="378">
        <v>5</v>
      </c>
      <c r="M196" s="378">
        <v>3</v>
      </c>
      <c r="N196" s="379" t="s">
        <v>701</v>
      </c>
      <c r="O196" s="381" t="s">
        <v>223</v>
      </c>
      <c r="P196" s="398">
        <f>IF(COUNTIFS(L:L,L196,M:M,M196+1,P:P,"Oui")&gt;0,"Oui",VLOOKUP(O196,Saisie!H$21:I$326,2,FALSE))</f>
        <v>0</v>
      </c>
      <c r="Q196" s="398">
        <f>IF(COUNTIFS(L:L,L196,M:M,M196+1,Q:Q,"Oui")&gt;0,"Oui",VLOOKUP(O196,Saisie!H$21:K$326,4,FALSE))</f>
        <v>0</v>
      </c>
      <c r="R196" s="301">
        <f>IF(COUNTIFS(L:L,L196,M:M,M196+1,R:R,"Oui")&gt;0,"Oui",VLOOKUP(O196,Saisie!H$21:M$326,6,FALSE))</f>
        <v>0</v>
      </c>
    </row>
    <row r="197" spans="1:18" ht="51" x14ac:dyDescent="0.2">
      <c r="A197" s="304" t="s">
        <v>658</v>
      </c>
      <c r="B197" s="747"/>
      <c r="C197" s="304" t="s">
        <v>659</v>
      </c>
      <c r="D197" s="747"/>
      <c r="E197" s="304" t="s">
        <v>770</v>
      </c>
      <c r="F197" s="349" t="s">
        <v>707</v>
      </c>
      <c r="G197" s="388" t="str">
        <f>IF(COUNTIFS(R:R,"0",J:J,J197)=0,"Oui","")</f>
        <v>Oui</v>
      </c>
      <c r="H197" s="304" t="s">
        <v>658</v>
      </c>
      <c r="I197" s="304" t="s">
        <v>659</v>
      </c>
      <c r="J197" s="383"/>
      <c r="K197" s="383"/>
      <c r="L197" s="378">
        <v>9</v>
      </c>
      <c r="M197" s="378">
        <v>3</v>
      </c>
      <c r="N197" s="379" t="s">
        <v>606</v>
      </c>
      <c r="O197" s="412" t="s">
        <v>7</v>
      </c>
      <c r="P197" s="398">
        <f>IF(COUNTIFS(L:L,L197,M:M,M197+1,P:P,"Oui")&gt;0,"Oui",VLOOKUP(O197,Saisie!H$21:I$326,2,FALSE))</f>
        <v>0</v>
      </c>
      <c r="Q197" s="398">
        <f>IF(COUNTIFS(L:L,L197,M:M,M197+1,Q:Q,"Oui")&gt;0,"Oui",VLOOKUP(O197,Saisie!H$21:K$326,4,FALSE))</f>
        <v>0</v>
      </c>
      <c r="R197" s="301">
        <f>IF(COUNTIFS(L:L,L197,M:M,M197+1,R:R,"Oui")&gt;0,"Oui",VLOOKUP(O197,Saisie!H$21:M$326,6,FALSE))</f>
        <v>0</v>
      </c>
    </row>
    <row r="198" spans="1:18" ht="51" x14ac:dyDescent="0.2">
      <c r="A198" s="304" t="s">
        <v>658</v>
      </c>
      <c r="B198" s="747"/>
      <c r="C198" s="304" t="s">
        <v>659</v>
      </c>
      <c r="D198" s="747"/>
      <c r="E198" s="304" t="s">
        <v>490</v>
      </c>
      <c r="F198" s="304" t="s">
        <v>709</v>
      </c>
      <c r="G198" s="746" t="str">
        <f>IF(COUNTIFS(R:R,"0",J:J,J198)=0,"Oui","")</f>
        <v>Oui</v>
      </c>
      <c r="H198" s="304" t="s">
        <v>658</v>
      </c>
      <c r="I198" s="304" t="s">
        <v>659</v>
      </c>
      <c r="J198" s="383"/>
      <c r="K198" s="383"/>
      <c r="L198" s="378">
        <v>1</v>
      </c>
      <c r="M198" s="378">
        <v>2</v>
      </c>
      <c r="N198" s="379" t="s">
        <v>710</v>
      </c>
      <c r="O198" s="381" t="s">
        <v>486</v>
      </c>
      <c r="P198" s="398">
        <f>IF(COUNTIFS(L:L,L198,M:M,M198+1,P:P,"Oui")&gt;0,"Oui",VLOOKUP(O198,Saisie!H$21:I$326,2,FALSE))</f>
        <v>0</v>
      </c>
      <c r="Q198" s="398">
        <f>IF(COUNTIFS(L:L,L198,M:M,M198+1,Q:Q,"Oui")&gt;0,"Oui",VLOOKUP(O198,Saisie!H$21:K$326,4,FALSE))</f>
        <v>0</v>
      </c>
      <c r="R198" s="301">
        <f>IF(COUNTIFS(L:L,L198,M:M,M198+1,R:R,"Oui")&gt;0,"Oui",VLOOKUP(O198,Saisie!H$21:M$326,6,FALSE))</f>
        <v>0</v>
      </c>
    </row>
    <row r="199" spans="1:18" ht="51" x14ac:dyDescent="0.2">
      <c r="A199" s="304" t="s">
        <v>658</v>
      </c>
      <c r="B199" s="747"/>
      <c r="C199" s="304" t="s">
        <v>659</v>
      </c>
      <c r="D199" s="747"/>
      <c r="E199" s="304" t="s">
        <v>490</v>
      </c>
      <c r="F199" s="304" t="s">
        <v>709</v>
      </c>
      <c r="G199" s="747"/>
      <c r="H199" s="304" t="s">
        <v>658</v>
      </c>
      <c r="I199" s="304" t="s">
        <v>659</v>
      </c>
      <c r="J199" s="383"/>
      <c r="K199" s="383"/>
      <c r="L199" s="378">
        <v>1</v>
      </c>
      <c r="M199" s="378">
        <v>2</v>
      </c>
      <c r="N199" s="379" t="s">
        <v>710</v>
      </c>
      <c r="O199" s="381" t="s">
        <v>410</v>
      </c>
      <c r="P199" s="398">
        <f>IF(COUNTIFS(L:L,L199,M:M,M199+1,P:P,"Oui")&gt;0,"Oui",VLOOKUP(O199,Saisie!H$21:I$326,2,FALSE))</f>
        <v>0</v>
      </c>
      <c r="Q199" s="398">
        <f>IF(COUNTIFS(L:L,L199,M:M,M199+1,Q:Q,"Oui")&gt;0,"Oui",VLOOKUP(O199,Saisie!H$21:K$326,4,FALSE))</f>
        <v>0</v>
      </c>
      <c r="R199" s="301">
        <f>IF(COUNTIFS(L:L,L199,M:M,M199+1,R:R,"Oui")&gt;0,"Oui",VLOOKUP(O199,Saisie!H$21:M$326,6,FALSE))</f>
        <v>0</v>
      </c>
    </row>
    <row r="200" spans="1:18" ht="51" x14ac:dyDescent="0.2">
      <c r="A200" s="304" t="s">
        <v>658</v>
      </c>
      <c r="B200" s="747"/>
      <c r="C200" s="304" t="s">
        <v>659</v>
      </c>
      <c r="D200" s="747"/>
      <c r="E200" s="304" t="s">
        <v>490</v>
      </c>
      <c r="F200" s="304" t="s">
        <v>709</v>
      </c>
      <c r="G200" s="747"/>
      <c r="H200" s="304" t="s">
        <v>658</v>
      </c>
      <c r="I200" s="304" t="s">
        <v>659</v>
      </c>
      <c r="J200" s="383"/>
      <c r="K200" s="383"/>
      <c r="L200" s="378">
        <v>9</v>
      </c>
      <c r="M200" s="378">
        <v>2</v>
      </c>
      <c r="N200" s="379" t="s">
        <v>606</v>
      </c>
      <c r="O200" s="381" t="s">
        <v>289</v>
      </c>
      <c r="P200" s="398">
        <f>IF(COUNTIFS(L:L,L200,M:M,M200+1,P:P,"Oui")&gt;0,"Oui",VLOOKUP(O200,Saisie!H$21:I$326,2,FALSE))</f>
        <v>0</v>
      </c>
      <c r="Q200" s="398">
        <f>IF(COUNTIFS(L:L,L200,M:M,M200+1,Q:Q,"Oui")&gt;0,"Oui",VLOOKUP(O200,Saisie!H$21:K$326,4,FALSE))</f>
        <v>0</v>
      </c>
      <c r="R200" s="301">
        <f>IF(COUNTIFS(L:L,L200,M:M,M200+1,R:R,"Oui")&gt;0,"Oui",VLOOKUP(O200,Saisie!H$21:M$326,6,FALSE))</f>
        <v>0</v>
      </c>
    </row>
    <row r="201" spans="1:18" ht="51" x14ac:dyDescent="0.2">
      <c r="A201" s="304" t="s">
        <v>658</v>
      </c>
      <c r="B201" s="747"/>
      <c r="C201" s="304" t="s">
        <v>659</v>
      </c>
      <c r="D201" s="748"/>
      <c r="E201" s="304" t="s">
        <v>490</v>
      </c>
      <c r="F201" s="304" t="s">
        <v>709</v>
      </c>
      <c r="G201" s="748"/>
      <c r="H201" s="304" t="s">
        <v>658</v>
      </c>
      <c r="I201" s="304" t="s">
        <v>659</v>
      </c>
      <c r="J201" s="383"/>
      <c r="K201" s="383"/>
      <c r="L201" s="378">
        <v>9</v>
      </c>
      <c r="M201" s="378">
        <v>2</v>
      </c>
      <c r="N201" s="379" t="s">
        <v>606</v>
      </c>
      <c r="O201" s="381" t="s">
        <v>162</v>
      </c>
      <c r="P201" s="398">
        <f>IF(COUNTIFS(L:L,L201,M:M,M201+1,P:P,"Oui")&gt;0,"Oui",VLOOKUP(O201,Saisie!H$21:I$326,2,FALSE))</f>
        <v>0</v>
      </c>
      <c r="Q201" s="398">
        <f>IF(COUNTIFS(L:L,L201,M:M,M201+1,Q:Q,"Oui")&gt;0,"Oui",VLOOKUP(O201,Saisie!H$21:K$326,4,FALSE))</f>
        <v>0</v>
      </c>
      <c r="R201" s="301">
        <f>IF(COUNTIFS(L:L,L201,M:M,M201+1,R:R,"Oui")&gt;0,"Oui",VLOOKUP(O201,Saisie!H$21:M$326,6,FALSE))</f>
        <v>0</v>
      </c>
    </row>
    <row r="202" spans="1:18" ht="63.75" x14ac:dyDescent="0.2">
      <c r="A202" s="304" t="s">
        <v>658</v>
      </c>
      <c r="B202" s="747"/>
      <c r="C202" s="304" t="s">
        <v>661</v>
      </c>
      <c r="D202" s="746" t="str">
        <f>IF(COUNTIFS(R:R,"0",I:I,I202)=0,"Oui","")</f>
        <v/>
      </c>
      <c r="E202" s="304" t="s">
        <v>662</v>
      </c>
      <c r="F202" s="304" t="s">
        <v>773</v>
      </c>
      <c r="G202" s="388" t="str">
        <f>IF(COUNTIFS(R:R,"0",J:J,J202)=0,"Oui","")</f>
        <v>Oui</v>
      </c>
      <c r="H202" s="304" t="s">
        <v>658</v>
      </c>
      <c r="I202" s="304" t="s">
        <v>661</v>
      </c>
      <c r="J202" s="383"/>
      <c r="K202" s="383"/>
      <c r="L202" s="378">
        <v>5</v>
      </c>
      <c r="M202" s="378">
        <v>3</v>
      </c>
      <c r="N202" s="379" t="s">
        <v>701</v>
      </c>
      <c r="O202" s="381" t="s">
        <v>124</v>
      </c>
      <c r="P202" s="398">
        <f>IF(COUNTIFS(L:L,L202,M:M,M202+1,P:P,"Oui")&gt;0,"Oui",VLOOKUP(O202,Saisie!H$21:I$326,2,FALSE))</f>
        <v>0</v>
      </c>
      <c r="Q202" s="398">
        <f>IF(COUNTIFS(L:L,L202,M:M,M202+1,Q:Q,"Oui")&gt;0,"Oui",VLOOKUP(O202,Saisie!H$21:K$326,4,FALSE))</f>
        <v>0</v>
      </c>
      <c r="R202" s="301">
        <f>IF(COUNTIFS(L:L,L202,M:M,M202+1,R:R,"Oui")&gt;0,"Oui",VLOOKUP(O202,Saisie!H$21:M$326,6,FALSE))</f>
        <v>0</v>
      </c>
    </row>
    <row r="203" spans="1:18" ht="63.75" x14ac:dyDescent="0.2">
      <c r="A203" s="304" t="s">
        <v>658</v>
      </c>
      <c r="B203" s="747"/>
      <c r="C203" s="304" t="s">
        <v>661</v>
      </c>
      <c r="D203" s="748"/>
      <c r="E203" s="304" t="s">
        <v>515</v>
      </c>
      <c r="F203" s="304" t="s">
        <v>713</v>
      </c>
      <c r="G203" s="388" t="str">
        <f>IF(COUNTIFS(R:R,"0",J:J,J203)=0,"Oui","")</f>
        <v>Oui</v>
      </c>
      <c r="H203" s="304" t="s">
        <v>658</v>
      </c>
      <c r="I203" s="304" t="s">
        <v>661</v>
      </c>
      <c r="J203" s="383"/>
      <c r="K203" s="383"/>
      <c r="L203" s="378">
        <v>5</v>
      </c>
      <c r="M203" s="378">
        <v>4</v>
      </c>
      <c r="N203" s="379" t="s">
        <v>128</v>
      </c>
      <c r="O203" s="381" t="s">
        <v>224</v>
      </c>
      <c r="P203" s="398">
        <f>IF(COUNTIFS(L:L,L203,M:M,M203+1,P:P,"Oui")&gt;0,"Oui",VLOOKUP(O203,Saisie!H$21:I$326,2,FALSE))</f>
        <v>0</v>
      </c>
      <c r="Q203" s="398">
        <f>IF(COUNTIFS(L:L,L203,M:M,M203+1,Q:Q,"Oui")&gt;0,"Oui",VLOOKUP(O203,Saisie!H$21:K$326,4,FALSE))</f>
        <v>0</v>
      </c>
      <c r="R203" s="301">
        <f>IF(COUNTIFS(L:L,L203,M:M,M203+1,R:R,"Oui")&gt;0,"Oui",VLOOKUP(O203,Saisie!H$21:M$326,6,FALSE))</f>
        <v>0</v>
      </c>
    </row>
    <row r="204" spans="1:18" ht="63.75" x14ac:dyDescent="0.2">
      <c r="A204" s="304" t="s">
        <v>658</v>
      </c>
      <c r="B204" s="747"/>
      <c r="C204" s="304" t="s">
        <v>663</v>
      </c>
      <c r="D204" s="746" t="str">
        <f>IF(COUNTIFS(R:R,"0",I:I,I204)=0,"Oui","")</f>
        <v/>
      </c>
      <c r="E204" s="304" t="s">
        <v>775</v>
      </c>
      <c r="F204" s="304" t="s">
        <v>776</v>
      </c>
      <c r="G204" s="746" t="str">
        <f>IF(COUNTIFS(R:R,"0",J:J,J204)=0,"Oui","")</f>
        <v>Oui</v>
      </c>
      <c r="H204" s="304" t="s">
        <v>658</v>
      </c>
      <c r="I204" s="304" t="s">
        <v>663</v>
      </c>
      <c r="J204" s="383"/>
      <c r="K204" s="383"/>
      <c r="L204" s="378">
        <v>1</v>
      </c>
      <c r="M204" s="378">
        <v>4</v>
      </c>
      <c r="N204" s="379" t="s">
        <v>716</v>
      </c>
      <c r="O204" s="381" t="s">
        <v>77</v>
      </c>
      <c r="P204" s="398">
        <f>IF(COUNTIFS(L:L,L204,M:M,M204+1,P:P,"Oui")&gt;0,"Oui",VLOOKUP(O204,Saisie!H$21:I$326,2,FALSE))</f>
        <v>0</v>
      </c>
      <c r="Q204" s="398">
        <f>IF(COUNTIFS(L:L,L204,M:M,M204+1,Q:Q,"Oui")&gt;0,"Oui",VLOOKUP(O204,Saisie!H$21:K$326,4,FALSE))</f>
        <v>0</v>
      </c>
      <c r="R204" s="301">
        <f>IF(COUNTIFS(L:L,L204,M:M,M204+1,R:R,"Oui")&gt;0,"Oui",VLOOKUP(O204,Saisie!H$21:M$326,6,FALSE))</f>
        <v>0</v>
      </c>
    </row>
    <row r="205" spans="1:18" ht="63.75" x14ac:dyDescent="0.2">
      <c r="A205" s="304" t="s">
        <v>658</v>
      </c>
      <c r="B205" s="747"/>
      <c r="C205" s="304" t="s">
        <v>663</v>
      </c>
      <c r="D205" s="747"/>
      <c r="E205" s="304" t="s">
        <v>775</v>
      </c>
      <c r="F205" s="304" t="s">
        <v>776</v>
      </c>
      <c r="G205" s="747"/>
      <c r="H205" s="304" t="s">
        <v>658</v>
      </c>
      <c r="I205" s="304" t="s">
        <v>663</v>
      </c>
      <c r="J205" s="383"/>
      <c r="K205" s="383"/>
      <c r="L205" s="378">
        <v>1</v>
      </c>
      <c r="M205" s="378">
        <v>4</v>
      </c>
      <c r="N205" s="379" t="s">
        <v>716</v>
      </c>
      <c r="O205" s="412" t="s">
        <v>78</v>
      </c>
      <c r="P205" s="398">
        <f>IF(COUNTIFS(L:L,L205,M:M,M205+1,P:P,"Oui")&gt;0,"Oui",VLOOKUP(O205,Saisie!H$21:I$326,2,FALSE))</f>
        <v>0</v>
      </c>
      <c r="Q205" s="398">
        <f>IF(COUNTIFS(L:L,L205,M:M,M205+1,Q:Q,"Oui")&gt;0,"Oui",VLOOKUP(O205,Saisie!H$21:K$326,4,FALSE))</f>
        <v>0</v>
      </c>
      <c r="R205" s="301">
        <f>IF(COUNTIFS(L:L,L205,M:M,M205+1,R:R,"Oui")&gt;0,"Oui",VLOOKUP(O205,Saisie!H$21:M$326,6,FALSE))</f>
        <v>0</v>
      </c>
    </row>
    <row r="206" spans="1:18" ht="63.75" x14ac:dyDescent="0.2">
      <c r="A206" s="304" t="s">
        <v>658</v>
      </c>
      <c r="B206" s="747"/>
      <c r="C206" s="304" t="s">
        <v>663</v>
      </c>
      <c r="D206" s="747"/>
      <c r="E206" s="304" t="s">
        <v>775</v>
      </c>
      <c r="F206" s="304" t="s">
        <v>776</v>
      </c>
      <c r="G206" s="747"/>
      <c r="H206" s="304" t="s">
        <v>658</v>
      </c>
      <c r="I206" s="304" t="s">
        <v>663</v>
      </c>
      <c r="J206" s="383"/>
      <c r="K206" s="383"/>
      <c r="L206" s="378">
        <v>1</v>
      </c>
      <c r="M206" s="378">
        <v>4</v>
      </c>
      <c r="N206" s="379" t="s">
        <v>716</v>
      </c>
      <c r="O206" s="412" t="s">
        <v>76</v>
      </c>
      <c r="P206" s="398">
        <f>IF(COUNTIFS(L:L,L206,M:M,M206+1,P:P,"Oui")&gt;0,"Oui",VLOOKUP(O206,Saisie!H$21:I$326,2,FALSE))</f>
        <v>0</v>
      </c>
      <c r="Q206" s="398">
        <f>IF(COUNTIFS(L:L,L206,M:M,M206+1,Q:Q,"Oui")&gt;0,"Oui",VLOOKUP(O206,Saisie!H$21:K$326,4,FALSE))</f>
        <v>0</v>
      </c>
      <c r="R206" s="301">
        <f>IF(COUNTIFS(L:L,L206,M:M,M206+1,R:R,"Oui")&gt;0,"Oui",VLOOKUP(O206,Saisie!H$21:M$326,6,FALSE))</f>
        <v>0</v>
      </c>
    </row>
    <row r="207" spans="1:18" ht="63.75" x14ac:dyDescent="0.2">
      <c r="A207" s="304" t="s">
        <v>658</v>
      </c>
      <c r="B207" s="747"/>
      <c r="C207" s="304" t="s">
        <v>663</v>
      </c>
      <c r="D207" s="747"/>
      <c r="E207" s="304" t="s">
        <v>775</v>
      </c>
      <c r="F207" s="304" t="s">
        <v>776</v>
      </c>
      <c r="G207" s="747"/>
      <c r="H207" s="304" t="s">
        <v>658</v>
      </c>
      <c r="I207" s="304" t="s">
        <v>663</v>
      </c>
      <c r="J207" s="383"/>
      <c r="K207" s="383"/>
      <c r="L207" s="378">
        <v>9</v>
      </c>
      <c r="M207" s="378">
        <v>4</v>
      </c>
      <c r="N207" s="379" t="s">
        <v>718</v>
      </c>
      <c r="O207" s="381" t="s">
        <v>8</v>
      </c>
      <c r="P207" s="398">
        <f>IF(COUNTIFS(L:L,L207,M:M,M207+1,P:P,"Oui")&gt;0,"Oui",VLOOKUP(O207,Saisie!H$21:I$326,2,FALSE))</f>
        <v>0</v>
      </c>
      <c r="Q207" s="398">
        <f>IF(COUNTIFS(L:L,L207,M:M,M207+1,Q:Q,"Oui")&gt;0,"Oui",VLOOKUP(O207,Saisie!H$21:K$326,4,FALSE))</f>
        <v>0</v>
      </c>
      <c r="R207" s="301">
        <f>IF(COUNTIFS(L:L,L207,M:M,M207+1,R:R,"Oui")&gt;0,"Oui",VLOOKUP(O207,Saisie!H$21:M$326,6,FALSE))</f>
        <v>0</v>
      </c>
    </row>
    <row r="208" spans="1:18" ht="63.75" x14ac:dyDescent="0.2">
      <c r="A208" s="304" t="s">
        <v>658</v>
      </c>
      <c r="B208" s="747"/>
      <c r="C208" s="304" t="s">
        <v>663</v>
      </c>
      <c r="D208" s="747"/>
      <c r="E208" s="304" t="s">
        <v>775</v>
      </c>
      <c r="F208" s="304" t="s">
        <v>776</v>
      </c>
      <c r="G208" s="748"/>
      <c r="H208" s="304" t="s">
        <v>658</v>
      </c>
      <c r="I208" s="304" t="s">
        <v>663</v>
      </c>
      <c r="J208" s="383"/>
      <c r="K208" s="383"/>
      <c r="L208" s="378">
        <v>9</v>
      </c>
      <c r="M208" s="378">
        <v>4</v>
      </c>
      <c r="N208" s="379" t="s">
        <v>718</v>
      </c>
      <c r="O208" s="412" t="s">
        <v>169</v>
      </c>
      <c r="P208" s="398">
        <f>IF(COUNTIFS(L:L,L208,M:M,M208+1,P:P,"Oui")&gt;0,"Oui",VLOOKUP(O208,Saisie!H$21:I$326,2,FALSE))</f>
        <v>0</v>
      </c>
      <c r="Q208" s="398">
        <f>IF(COUNTIFS(L:L,L208,M:M,M208+1,Q:Q,"Oui")&gt;0,"Oui",VLOOKUP(O208,Saisie!H$21:K$326,4,FALSE))</f>
        <v>0</v>
      </c>
      <c r="R208" s="301">
        <f>IF(COUNTIFS(L:L,L208,M:M,M208+1,R:R,"Oui")&gt;0,"Oui",VLOOKUP(O208,Saisie!H$21:M$326,6,FALSE))</f>
        <v>0</v>
      </c>
    </row>
    <row r="209" spans="1:18" ht="63.75" x14ac:dyDescent="0.2">
      <c r="A209" s="304" t="s">
        <v>658</v>
      </c>
      <c r="B209" s="747"/>
      <c r="C209" s="304" t="s">
        <v>663</v>
      </c>
      <c r="D209" s="747"/>
      <c r="E209" s="304" t="s">
        <v>491</v>
      </c>
      <c r="F209" s="304" t="s">
        <v>786</v>
      </c>
      <c r="G209" s="746" t="str">
        <f>IF(COUNTIFS(R:R,"0",J:J,J209)=0,"Oui","")</f>
        <v>Oui</v>
      </c>
      <c r="H209" s="304" t="s">
        <v>658</v>
      </c>
      <c r="I209" s="304" t="s">
        <v>663</v>
      </c>
      <c r="J209" s="383"/>
      <c r="K209" s="383"/>
      <c r="L209" s="378">
        <v>1</v>
      </c>
      <c r="M209" s="378">
        <v>3</v>
      </c>
      <c r="N209" s="379" t="s">
        <v>708</v>
      </c>
      <c r="O209" s="381" t="s">
        <v>75</v>
      </c>
      <c r="P209" s="398">
        <f>IF(COUNTIFS(L:L,L209,M:M,M209+1,P:P,"Oui")&gt;0,"Oui",VLOOKUP(O209,Saisie!H$21:I$326,2,FALSE))</f>
        <v>0</v>
      </c>
      <c r="Q209" s="398">
        <f>IF(COUNTIFS(L:L,L209,M:M,M209+1,Q:Q,"Oui")&gt;0,"Oui",VLOOKUP(O209,Saisie!H$21:K$326,4,FALSE))</f>
        <v>0</v>
      </c>
      <c r="R209" s="301">
        <f>IF(COUNTIFS(L:L,L209,M:M,M209+1,R:R,"Oui")&gt;0,"Oui",VLOOKUP(O209,Saisie!H$21:M$326,6,FALSE))</f>
        <v>0</v>
      </c>
    </row>
    <row r="210" spans="1:18" ht="63.75" x14ac:dyDescent="0.2">
      <c r="A210" s="304" t="s">
        <v>658</v>
      </c>
      <c r="B210" s="747"/>
      <c r="C210" s="304" t="s">
        <v>663</v>
      </c>
      <c r="D210" s="747"/>
      <c r="E210" s="304" t="s">
        <v>491</v>
      </c>
      <c r="F210" s="304" t="s">
        <v>786</v>
      </c>
      <c r="G210" s="748"/>
      <c r="H210" s="304" t="s">
        <v>658</v>
      </c>
      <c r="I210" s="304" t="s">
        <v>663</v>
      </c>
      <c r="J210" s="383"/>
      <c r="K210" s="383"/>
      <c r="L210" s="378">
        <v>9</v>
      </c>
      <c r="M210" s="378">
        <v>3</v>
      </c>
      <c r="N210" s="379" t="s">
        <v>606</v>
      </c>
      <c r="O210" s="412" t="s">
        <v>247</v>
      </c>
      <c r="P210" s="398">
        <f>IF(COUNTIFS(L:L,L210,M:M,M210+1,P:P,"Oui")&gt;0,"Oui",VLOOKUP(O210,Saisie!H$21:I$326,2,FALSE))</f>
        <v>0</v>
      </c>
      <c r="Q210" s="398">
        <f>IF(COUNTIFS(L:L,L210,M:M,M210+1,Q:Q,"Oui")&gt;0,"Oui",VLOOKUP(O210,Saisie!H$21:K$326,4,FALSE))</f>
        <v>0</v>
      </c>
      <c r="R210" s="301">
        <f>IF(COUNTIFS(L:L,L210,M:M,M210+1,R:R,"Oui")&gt;0,"Oui",VLOOKUP(O210,Saisie!H$21:M$326,6,FALSE))</f>
        <v>0</v>
      </c>
    </row>
    <row r="211" spans="1:18" ht="63.75" x14ac:dyDescent="0.2">
      <c r="A211" s="304" t="s">
        <v>658</v>
      </c>
      <c r="B211" s="747"/>
      <c r="C211" s="304" t="s">
        <v>663</v>
      </c>
      <c r="D211" s="747"/>
      <c r="E211" s="304" t="s">
        <v>664</v>
      </c>
      <c r="F211" s="304" t="s">
        <v>717</v>
      </c>
      <c r="G211" s="388" t="str">
        <f>IF(COUNTIFS(R:R,"0",J:J,J211)=0,"Oui","")</f>
        <v>Oui</v>
      </c>
      <c r="H211" s="304" t="s">
        <v>658</v>
      </c>
      <c r="I211" s="304" t="s">
        <v>663</v>
      </c>
      <c r="J211" s="383"/>
      <c r="K211" s="383"/>
      <c r="L211" s="378">
        <v>10</v>
      </c>
      <c r="M211" s="378">
        <v>3</v>
      </c>
      <c r="N211" s="379" t="s">
        <v>594</v>
      </c>
      <c r="O211" s="412" t="s">
        <v>585</v>
      </c>
      <c r="P211" s="398">
        <f>IF(COUNTIFS(L:L,L211,M:M,M211+1,P:P,"Oui")&gt;0,"Oui",VLOOKUP(O211,Saisie!H$21:I$326,2,FALSE))</f>
        <v>0</v>
      </c>
      <c r="Q211" s="398">
        <f>IF(COUNTIFS(L:L,L211,M:M,M211+1,Q:Q,"Oui")&gt;0,"Oui",VLOOKUP(O211,Saisie!H$21:K$326,4,FALSE))</f>
        <v>0</v>
      </c>
      <c r="R211" s="301">
        <f>IF(COUNTIFS(L:L,L211,M:M,M211+1,R:R,"Oui")&gt;0,"Oui",VLOOKUP(O211,Saisie!H$21:M$326,6,FALSE))</f>
        <v>0</v>
      </c>
    </row>
    <row r="212" spans="1:18" ht="63.75" x14ac:dyDescent="0.2">
      <c r="A212" s="304" t="s">
        <v>658</v>
      </c>
      <c r="B212" s="747"/>
      <c r="C212" s="304" t="s">
        <v>663</v>
      </c>
      <c r="D212" s="747"/>
      <c r="E212" s="304" t="s">
        <v>774</v>
      </c>
      <c r="F212" s="304" t="s">
        <v>715</v>
      </c>
      <c r="G212" s="746" t="str">
        <f>IF(COUNTIFS(R:R,"0",J:J,J212)=0,"Oui","")</f>
        <v>Oui</v>
      </c>
      <c r="H212" s="304" t="s">
        <v>658</v>
      </c>
      <c r="I212" s="304" t="s">
        <v>663</v>
      </c>
      <c r="J212" s="383"/>
      <c r="K212" s="383"/>
      <c r="L212" s="378">
        <v>1</v>
      </c>
      <c r="M212" s="378">
        <v>4</v>
      </c>
      <c r="N212" s="379" t="s">
        <v>716</v>
      </c>
      <c r="O212" s="381" t="s">
        <v>77</v>
      </c>
      <c r="P212" s="398">
        <f>IF(COUNTIFS(L:L,L212,M:M,M212+1,P:P,"Oui")&gt;0,"Oui",VLOOKUP(O212,Saisie!H$21:I$326,2,FALSE))</f>
        <v>0</v>
      </c>
      <c r="Q212" s="398">
        <f>IF(COUNTIFS(L:L,L212,M:M,M212+1,Q:Q,"Oui")&gt;0,"Oui",VLOOKUP(O212,Saisie!H$21:K$326,4,FALSE))</f>
        <v>0</v>
      </c>
      <c r="R212" s="301">
        <f>IF(COUNTIFS(L:L,L212,M:M,M212+1,R:R,"Oui")&gt;0,"Oui",VLOOKUP(O212,Saisie!H$21:M$326,6,FALSE))</f>
        <v>0</v>
      </c>
    </row>
    <row r="213" spans="1:18" ht="63.75" x14ac:dyDescent="0.2">
      <c r="A213" s="304" t="s">
        <v>658</v>
      </c>
      <c r="B213" s="748"/>
      <c r="C213" s="304" t="s">
        <v>663</v>
      </c>
      <c r="D213" s="748"/>
      <c r="E213" s="304" t="s">
        <v>774</v>
      </c>
      <c r="F213" s="304" t="s">
        <v>715</v>
      </c>
      <c r="G213" s="748"/>
      <c r="H213" s="304" t="s">
        <v>658</v>
      </c>
      <c r="I213" s="304" t="s">
        <v>663</v>
      </c>
      <c r="J213" s="383"/>
      <c r="K213" s="383"/>
      <c r="L213" s="401">
        <v>1</v>
      </c>
      <c r="M213" s="401">
        <v>4</v>
      </c>
      <c r="N213" s="402" t="s">
        <v>716</v>
      </c>
      <c r="O213" s="412" t="s">
        <v>76</v>
      </c>
      <c r="P213" s="398">
        <f>IF(COUNTIFS(L:L,L213,M:M,M213+1,P:P,"Oui")&gt;0,"Oui",VLOOKUP(O213,Saisie!H$21:I$326,2,FALSE))</f>
        <v>0</v>
      </c>
      <c r="Q213" s="398">
        <f>IF(COUNTIFS(L:L,L213,M:M,M213+1,Q:Q,"Oui")&gt;0,"Oui",VLOOKUP(O213,Saisie!H$21:K$326,4,FALSE))</f>
        <v>0</v>
      </c>
      <c r="R213" s="301">
        <f>IF(COUNTIFS(L:L,L213,M:M,M213+1,R:R,"Oui")&gt;0,"Oui",VLOOKUP(O213,Saisie!H$21:M$326,6,FALSE))</f>
        <v>0</v>
      </c>
    </row>
    <row r="214" spans="1:18" ht="76.5" x14ac:dyDescent="0.2">
      <c r="A214" s="304" t="s">
        <v>665</v>
      </c>
      <c r="B214" s="836" t="str">
        <f>IF(COUNTIFS(R:R,"0",H:H,A214)=0,"Oui","")</f>
        <v/>
      </c>
      <c r="C214" s="304" t="s">
        <v>666</v>
      </c>
      <c r="D214" s="746" t="str">
        <f>IF(COUNTIFS(R:R,"0",I:I,I214)=0,"Oui","")</f>
        <v/>
      </c>
      <c r="E214" s="304" t="s">
        <v>500</v>
      </c>
      <c r="F214" s="304" t="s">
        <v>778</v>
      </c>
      <c r="G214" s="746" t="str">
        <f>IF(COUNTIFS(R:R,"0",J:J,J214)=0,"Oui","")</f>
        <v>Oui</v>
      </c>
      <c r="H214" s="304" t="s">
        <v>665</v>
      </c>
      <c r="I214" s="304" t="s">
        <v>666</v>
      </c>
      <c r="J214" s="383"/>
      <c r="K214" s="383"/>
      <c r="L214" s="401">
        <v>2</v>
      </c>
      <c r="M214" s="401">
        <v>3</v>
      </c>
      <c r="N214" s="402" t="s">
        <v>499</v>
      </c>
      <c r="O214" s="396" t="s">
        <v>93</v>
      </c>
      <c r="P214" s="398">
        <f>IF(COUNTIFS(L:L,L214,M:M,M214+1,P:P,"Oui")&gt;0,"Oui",VLOOKUP(O214,Saisie!H$21:I$326,2,FALSE))</f>
        <v>0</v>
      </c>
      <c r="Q214" s="398">
        <f>IF(COUNTIFS(L:L,L214,M:M,M214+1,Q:Q,"Oui")&gt;0,"Oui",VLOOKUP(O214,Saisie!H$21:K$326,4,FALSE))</f>
        <v>0</v>
      </c>
      <c r="R214" s="301">
        <f>IF(COUNTIFS(L:L,L214,M:M,M214+1,R:R,"Oui")&gt;0,"Oui",VLOOKUP(O214,Saisie!H$21:M$326,6,FALSE))</f>
        <v>0</v>
      </c>
    </row>
    <row r="215" spans="1:18" ht="76.5" x14ac:dyDescent="0.2">
      <c r="A215" s="304" t="s">
        <v>665</v>
      </c>
      <c r="B215" s="747"/>
      <c r="C215" s="304" t="s">
        <v>666</v>
      </c>
      <c r="D215" s="747"/>
      <c r="E215" s="304" t="s">
        <v>500</v>
      </c>
      <c r="F215" s="304" t="s">
        <v>778</v>
      </c>
      <c r="G215" s="747"/>
      <c r="H215" s="304" t="s">
        <v>665</v>
      </c>
      <c r="I215" s="304" t="s">
        <v>666</v>
      </c>
      <c r="J215" s="383"/>
      <c r="K215" s="383"/>
      <c r="L215" s="401">
        <v>3</v>
      </c>
      <c r="M215" s="401">
        <v>3</v>
      </c>
      <c r="N215" s="390" t="s">
        <v>507</v>
      </c>
      <c r="O215" s="399" t="s">
        <v>105</v>
      </c>
      <c r="P215" s="398">
        <f>IF(COUNTIFS(L:L,L215,M:M,M215+1,P:P,"Oui")&gt;0,"Oui",VLOOKUP(O215,Saisie!H$21:I$326,2,FALSE))</f>
        <v>0</v>
      </c>
      <c r="Q215" s="398">
        <f>IF(COUNTIFS(L:L,L215,M:M,M215+1,Q:Q,"Oui")&gt;0,"Oui",VLOOKUP(O215,Saisie!H$21:K$326,4,FALSE))</f>
        <v>0</v>
      </c>
      <c r="R215" s="301">
        <f>IF(COUNTIFS(L:L,L215,M:M,M215+1,R:R,"Oui")&gt;0,"Oui",VLOOKUP(O215,Saisie!H$21:M$326,6,FALSE))</f>
        <v>0</v>
      </c>
    </row>
    <row r="216" spans="1:18" ht="76.5" x14ac:dyDescent="0.2">
      <c r="A216" s="304" t="s">
        <v>665</v>
      </c>
      <c r="B216" s="747"/>
      <c r="C216" s="304" t="s">
        <v>666</v>
      </c>
      <c r="D216" s="747"/>
      <c r="E216" s="304" t="s">
        <v>500</v>
      </c>
      <c r="F216" s="304" t="s">
        <v>778</v>
      </c>
      <c r="G216" s="748"/>
      <c r="H216" s="304" t="s">
        <v>665</v>
      </c>
      <c r="I216" s="304" t="s">
        <v>666</v>
      </c>
      <c r="J216" s="383"/>
      <c r="K216" s="383"/>
      <c r="L216" s="401">
        <v>3</v>
      </c>
      <c r="M216" s="401">
        <v>3</v>
      </c>
      <c r="N216" s="390" t="s">
        <v>507</v>
      </c>
      <c r="O216" s="399" t="s">
        <v>106</v>
      </c>
      <c r="P216" s="398">
        <f>IF(COUNTIFS(L:L,L216,M:M,M216+1,P:P,"Oui")&gt;0,"Oui",VLOOKUP(O216,Saisie!H$21:I$326,2,FALSE))</f>
        <v>0</v>
      </c>
      <c r="Q216" s="398">
        <f>IF(COUNTIFS(L:L,L216,M:M,M216+1,Q:Q,"Oui")&gt;0,"Oui",VLOOKUP(O216,Saisie!H$21:K$326,4,FALSE))</f>
        <v>0</v>
      </c>
      <c r="R216" s="301">
        <f>IF(COUNTIFS(L:L,L216,M:M,M216+1,R:R,"Oui")&gt;0,"Oui",VLOOKUP(O216,Saisie!H$21:M$326,6,FALSE))</f>
        <v>0</v>
      </c>
    </row>
    <row r="217" spans="1:18" ht="76.5" x14ac:dyDescent="0.2">
      <c r="A217" s="304" t="s">
        <v>665</v>
      </c>
      <c r="B217" s="747"/>
      <c r="C217" s="304" t="s">
        <v>666</v>
      </c>
      <c r="D217" s="747"/>
      <c r="E217" s="304" t="s">
        <v>720</v>
      </c>
      <c r="F217" s="304" t="s">
        <v>721</v>
      </c>
      <c r="G217" s="746" t="str">
        <f>IF(COUNTIFS(R:R,"0",J:J,J217)=0,"Oui","")</f>
        <v>Oui</v>
      </c>
      <c r="H217" s="304" t="s">
        <v>665</v>
      </c>
      <c r="I217" s="304" t="s">
        <v>666</v>
      </c>
      <c r="J217" s="383"/>
      <c r="K217" s="383"/>
      <c r="L217" s="401">
        <v>2</v>
      </c>
      <c r="M217" s="401">
        <v>3</v>
      </c>
      <c r="N217" s="390" t="s">
        <v>499</v>
      </c>
      <c r="O217" s="412" t="s">
        <v>93</v>
      </c>
      <c r="P217" s="398">
        <f>IF(COUNTIFS(L:L,L217,M:M,M217+1,P:P,"Oui")&gt;0,"Oui",VLOOKUP(O217,Saisie!H$21:I$326,2,FALSE))</f>
        <v>0</v>
      </c>
      <c r="Q217" s="398">
        <f>IF(COUNTIFS(L:L,L217,M:M,M217+1,Q:Q,"Oui")&gt;0,"Oui",VLOOKUP(O217,Saisie!H$21:K$326,4,FALSE))</f>
        <v>0</v>
      </c>
      <c r="R217" s="301">
        <f>IF(COUNTIFS(L:L,L217,M:M,M217+1,R:R,"Oui")&gt;0,"Oui",VLOOKUP(O217,Saisie!H$21:M$326,6,FALSE))</f>
        <v>0</v>
      </c>
    </row>
    <row r="218" spans="1:18" ht="76.5" x14ac:dyDescent="0.2">
      <c r="A218" s="304" t="s">
        <v>665</v>
      </c>
      <c r="B218" s="747"/>
      <c r="C218" s="304" t="s">
        <v>666</v>
      </c>
      <c r="D218" s="747"/>
      <c r="E218" s="304" t="s">
        <v>720</v>
      </c>
      <c r="F218" s="304" t="s">
        <v>721</v>
      </c>
      <c r="G218" s="748"/>
      <c r="H218" s="304" t="s">
        <v>665</v>
      </c>
      <c r="I218" s="304" t="s">
        <v>666</v>
      </c>
      <c r="J218" s="383"/>
      <c r="K218" s="383"/>
      <c r="L218" s="401">
        <v>2</v>
      </c>
      <c r="M218" s="401">
        <v>3</v>
      </c>
      <c r="N218" s="390" t="s">
        <v>499</v>
      </c>
      <c r="O218" s="412" t="s">
        <v>311</v>
      </c>
      <c r="P218" s="398">
        <f>IF(COUNTIFS(L:L,L218,M:M,M218+1,P:P,"Oui")&gt;0,"Oui",VLOOKUP(O218,Saisie!H$21:I$326,2,FALSE))</f>
        <v>0</v>
      </c>
      <c r="Q218" s="398">
        <f>IF(COUNTIFS(L:L,L218,M:M,M218+1,Q:Q,"Oui")&gt;0,"Oui",VLOOKUP(O218,Saisie!H$21:K$326,4,FALSE))</f>
        <v>0</v>
      </c>
      <c r="R218" s="301">
        <f>IF(COUNTIFS(L:L,L218,M:M,M218+1,R:R,"Oui")&gt;0,"Oui",VLOOKUP(O218,Saisie!H$21:M$326,6,FALSE))</f>
        <v>0</v>
      </c>
    </row>
    <row r="219" spans="1:18" ht="76.5" x14ac:dyDescent="0.2">
      <c r="A219" s="304" t="s">
        <v>665</v>
      </c>
      <c r="B219" s="747"/>
      <c r="C219" s="304" t="s">
        <v>666</v>
      </c>
      <c r="D219" s="747"/>
      <c r="E219" s="304" t="s">
        <v>667</v>
      </c>
      <c r="F219" s="304" t="s">
        <v>777</v>
      </c>
      <c r="G219" s="746" t="str">
        <f>IF(COUNTIFS(R:R,"0",J:J,J219)=0,"Oui","")</f>
        <v>Oui</v>
      </c>
      <c r="H219" s="304" t="s">
        <v>665</v>
      </c>
      <c r="I219" s="304" t="s">
        <v>666</v>
      </c>
      <c r="J219" s="383"/>
      <c r="K219" s="383"/>
      <c r="L219" s="401">
        <v>2</v>
      </c>
      <c r="M219" s="401">
        <v>1</v>
      </c>
      <c r="N219" s="390" t="s">
        <v>719</v>
      </c>
      <c r="O219" s="399" t="s">
        <v>279</v>
      </c>
      <c r="P219" s="398">
        <f>IF(COUNTIFS(L:L,L219,M:M,M219+1,P:P,"Oui")&gt;0,"Oui",VLOOKUP(O219,Saisie!H$21:I$326,2,FALSE))</f>
        <v>0</v>
      </c>
      <c r="Q219" s="398">
        <f>IF(COUNTIFS(L:L,L219,M:M,M219+1,Q:Q,"Oui")&gt;0,"Oui",VLOOKUP(O219,Saisie!H$21:K$326,4,FALSE))</f>
        <v>0</v>
      </c>
      <c r="R219" s="301">
        <f>IF(COUNTIFS(L:L,L219,M:M,M219+1,R:R,"Oui")&gt;0,"Oui",VLOOKUP(O219,Saisie!H$21:M$326,6,FALSE))</f>
        <v>0</v>
      </c>
    </row>
    <row r="220" spans="1:18" ht="76.5" x14ac:dyDescent="0.2">
      <c r="A220" s="304" t="s">
        <v>665</v>
      </c>
      <c r="B220" s="747"/>
      <c r="C220" s="304" t="s">
        <v>666</v>
      </c>
      <c r="D220" s="747"/>
      <c r="E220" s="304" t="s">
        <v>667</v>
      </c>
      <c r="F220" s="304" t="s">
        <v>777</v>
      </c>
      <c r="G220" s="747"/>
      <c r="H220" s="304" t="s">
        <v>665</v>
      </c>
      <c r="I220" s="304" t="s">
        <v>666</v>
      </c>
      <c r="J220" s="383"/>
      <c r="K220" s="383"/>
      <c r="L220" s="401">
        <v>2</v>
      </c>
      <c r="M220" s="401">
        <v>1</v>
      </c>
      <c r="N220" s="390" t="s">
        <v>719</v>
      </c>
      <c r="O220" s="399" t="s">
        <v>86</v>
      </c>
      <c r="P220" s="398">
        <f>IF(COUNTIFS(L:L,L220,M:M,M220+1,P:P,"Oui")&gt;0,"Oui",VLOOKUP(O220,Saisie!H$21:I$326,2,FALSE))</f>
        <v>0</v>
      </c>
      <c r="Q220" s="398">
        <f>IF(COUNTIFS(L:L,L220,M:M,M220+1,Q:Q,"Oui")&gt;0,"Oui",VLOOKUP(O220,Saisie!H$21:K$326,4,FALSE))</f>
        <v>0</v>
      </c>
      <c r="R220" s="301">
        <f>IF(COUNTIFS(L:L,L220,M:M,M220+1,R:R,"Oui")&gt;0,"Oui",VLOOKUP(O220,Saisie!H$21:M$326,6,FALSE))</f>
        <v>0</v>
      </c>
    </row>
    <row r="221" spans="1:18" ht="76.5" x14ac:dyDescent="0.2">
      <c r="A221" s="304" t="s">
        <v>665</v>
      </c>
      <c r="B221" s="747"/>
      <c r="C221" s="304" t="s">
        <v>666</v>
      </c>
      <c r="D221" s="748"/>
      <c r="E221" s="304" t="s">
        <v>667</v>
      </c>
      <c r="F221" s="304" t="s">
        <v>777</v>
      </c>
      <c r="G221" s="748"/>
      <c r="H221" s="304" t="s">
        <v>665</v>
      </c>
      <c r="I221" s="304" t="s">
        <v>666</v>
      </c>
      <c r="J221" s="383"/>
      <c r="K221" s="383"/>
      <c r="L221" s="401">
        <v>3</v>
      </c>
      <c r="M221" s="401">
        <v>2</v>
      </c>
      <c r="N221" s="390" t="s">
        <v>100</v>
      </c>
      <c r="O221" s="381" t="s">
        <v>787</v>
      </c>
      <c r="P221" s="398">
        <f>IF(COUNTIFS(L:L,L221,M:M,M221+1,P:P,"Oui")&gt;0,"Oui",VLOOKUP(O221,Saisie!H$21:I$326,2,FALSE))</f>
        <v>0</v>
      </c>
      <c r="Q221" s="398">
        <f>IF(COUNTIFS(L:L,L221,M:M,M221+1,Q:Q,"Oui")&gt;0,"Oui",VLOOKUP(O221,Saisie!H$21:K$326,4,FALSE))</f>
        <v>0</v>
      </c>
      <c r="R221" s="301">
        <f>IF(COUNTIFS(L:L,L221,M:M,M221+1,R:R,"Oui")&gt;0,"Oui",VLOOKUP(O221,Saisie!H$21:M$326,6,FALSE))</f>
        <v>0</v>
      </c>
    </row>
    <row r="222" spans="1:18" ht="76.5" x14ac:dyDescent="0.2">
      <c r="A222" s="304" t="s">
        <v>665</v>
      </c>
      <c r="B222" s="747"/>
      <c r="C222" s="304" t="s">
        <v>668</v>
      </c>
      <c r="D222" s="746" t="str">
        <f>IF(COUNTIFS(R:R,"0",I:I,I222)=0,"Oui","")</f>
        <v/>
      </c>
      <c r="E222" s="304" t="s">
        <v>512</v>
      </c>
      <c r="F222" s="304" t="s">
        <v>723</v>
      </c>
      <c r="G222" s="746" t="str">
        <f>IF(COUNTIFS(R:R,"0",J:J,J222)=0,"Oui","")</f>
        <v>Oui</v>
      </c>
      <c r="H222" s="304" t="s">
        <v>665</v>
      </c>
      <c r="I222" s="304" t="s">
        <v>668</v>
      </c>
      <c r="J222" s="383"/>
      <c r="K222" s="383"/>
      <c r="L222" s="401">
        <v>3</v>
      </c>
      <c r="M222" s="401">
        <v>3</v>
      </c>
      <c r="N222" s="390" t="s">
        <v>507</v>
      </c>
      <c r="O222" s="399" t="s">
        <v>107</v>
      </c>
      <c r="P222" s="398">
        <f>IF(COUNTIFS(L:L,L222,M:M,M222+1,P:P,"Oui")&gt;0,"Oui",VLOOKUP(O222,Saisie!H$21:I$326,2,FALSE))</f>
        <v>0</v>
      </c>
      <c r="Q222" s="398">
        <f>IF(COUNTIFS(L:L,L222,M:M,M222+1,Q:Q,"Oui")&gt;0,"Oui",VLOOKUP(O222,Saisie!H$21:K$326,4,FALSE))</f>
        <v>0</v>
      </c>
      <c r="R222" s="301">
        <f>IF(COUNTIFS(L:L,L222,M:M,M222+1,R:R,"Oui")&gt;0,"Oui",VLOOKUP(O222,Saisie!H$21:M$326,6,FALSE))</f>
        <v>0</v>
      </c>
    </row>
    <row r="223" spans="1:18" ht="76.5" x14ac:dyDescent="0.2">
      <c r="A223" s="304" t="s">
        <v>665</v>
      </c>
      <c r="B223" s="747"/>
      <c r="C223" s="304" t="s">
        <v>668</v>
      </c>
      <c r="D223" s="747"/>
      <c r="E223" s="304" t="s">
        <v>512</v>
      </c>
      <c r="F223" s="304" t="s">
        <v>723</v>
      </c>
      <c r="G223" s="748"/>
      <c r="H223" s="304" t="s">
        <v>665</v>
      </c>
      <c r="I223" s="304" t="s">
        <v>668</v>
      </c>
      <c r="J223" s="383"/>
      <c r="K223" s="383"/>
      <c r="L223" s="401">
        <v>3</v>
      </c>
      <c r="M223" s="401">
        <v>3</v>
      </c>
      <c r="N223" s="390" t="s">
        <v>507</v>
      </c>
      <c r="O223" s="399" t="s">
        <v>106</v>
      </c>
      <c r="P223" s="398">
        <f>IF(COUNTIFS(L:L,L223,M:M,M223+1,P:P,"Oui")&gt;0,"Oui",VLOOKUP(O223,Saisie!H$21:I$326,2,FALSE))</f>
        <v>0</v>
      </c>
      <c r="Q223" s="398">
        <f>IF(COUNTIFS(L:L,L223,M:M,M223+1,Q:Q,"Oui")&gt;0,"Oui",VLOOKUP(O223,Saisie!H$21:K$326,4,FALSE))</f>
        <v>0</v>
      </c>
      <c r="R223" s="301">
        <f>IF(COUNTIFS(L:L,L223,M:M,M223+1,R:R,"Oui")&gt;0,"Oui",VLOOKUP(O223,Saisie!H$21:M$326,6,FALSE))</f>
        <v>0</v>
      </c>
    </row>
    <row r="224" spans="1:18" ht="76.5" x14ac:dyDescent="0.2">
      <c r="A224" s="304" t="s">
        <v>665</v>
      </c>
      <c r="B224" s="747"/>
      <c r="C224" s="304" t="s">
        <v>668</v>
      </c>
      <c r="D224" s="747"/>
      <c r="E224" s="304" t="s">
        <v>502</v>
      </c>
      <c r="F224" s="304" t="s">
        <v>780</v>
      </c>
      <c r="G224" s="388" t="str">
        <f>IF(COUNTIFS(R:R,"0",J:J,J224)=0,"Oui","")</f>
        <v>Oui</v>
      </c>
      <c r="H224" s="304" t="s">
        <v>665</v>
      </c>
      <c r="I224" s="304" t="s">
        <v>668</v>
      </c>
      <c r="J224" s="383"/>
      <c r="K224" s="383"/>
      <c r="L224" s="401">
        <v>2</v>
      </c>
      <c r="M224" s="401">
        <v>3</v>
      </c>
      <c r="N224" s="390" t="s">
        <v>499</v>
      </c>
      <c r="O224" s="399" t="s">
        <v>93</v>
      </c>
      <c r="P224" s="398">
        <f>IF(COUNTIFS(L:L,L224,M:M,M224+1,P:P,"Oui")&gt;0,"Oui",VLOOKUP(O224,Saisie!H$21:I$326,2,FALSE))</f>
        <v>0</v>
      </c>
      <c r="Q224" s="398">
        <f>IF(COUNTIFS(L:L,L224,M:M,M224+1,Q:Q,"Oui")&gt;0,"Oui",VLOOKUP(O224,Saisie!H$21:K$326,4,FALSE))</f>
        <v>0</v>
      </c>
      <c r="R224" s="301">
        <f>IF(COUNTIFS(L:L,L224,M:M,M224+1,R:R,"Oui")&gt;0,"Oui",VLOOKUP(O224,Saisie!H$21:M$326,6,FALSE))</f>
        <v>0</v>
      </c>
    </row>
    <row r="225" spans="1:18" ht="76.5" x14ac:dyDescent="0.2">
      <c r="A225" s="304" t="s">
        <v>665</v>
      </c>
      <c r="B225" s="747"/>
      <c r="C225" s="304" t="s">
        <v>668</v>
      </c>
      <c r="D225" s="747"/>
      <c r="E225" s="304" t="s">
        <v>669</v>
      </c>
      <c r="F225" s="304" t="s">
        <v>726</v>
      </c>
      <c r="G225" s="388" t="str">
        <f>IF(COUNTIFS(R:R,"0",J:J,J225)=0,"Oui","")</f>
        <v>Oui</v>
      </c>
      <c r="H225" s="304" t="s">
        <v>665</v>
      </c>
      <c r="I225" s="304" t="s">
        <v>668</v>
      </c>
      <c r="J225" s="383"/>
      <c r="K225" s="383"/>
      <c r="L225" s="401">
        <v>3</v>
      </c>
      <c r="M225" s="401">
        <v>3</v>
      </c>
      <c r="N225" s="390" t="s">
        <v>507</v>
      </c>
      <c r="O225" s="412" t="s">
        <v>106</v>
      </c>
      <c r="P225" s="398">
        <f>IF(COUNTIFS(L:L,L225,M:M,M225+1,P:P,"Oui")&gt;0,"Oui",VLOOKUP(O225,Saisie!H$21:I$326,2,FALSE))</f>
        <v>0</v>
      </c>
      <c r="Q225" s="398">
        <f>IF(COUNTIFS(L:L,L225,M:M,M225+1,Q:Q,"Oui")&gt;0,"Oui",VLOOKUP(O225,Saisie!H$21:K$326,4,FALSE))</f>
        <v>0</v>
      </c>
      <c r="R225" s="301">
        <f>IF(COUNTIFS(L:L,L225,M:M,M225+1,R:R,"Oui")&gt;0,"Oui",VLOOKUP(O225,Saisie!H$21:M$326,6,FALSE))</f>
        <v>0</v>
      </c>
    </row>
    <row r="226" spans="1:18" ht="76.5" x14ac:dyDescent="0.2">
      <c r="A226" s="304" t="s">
        <v>665</v>
      </c>
      <c r="B226" s="747"/>
      <c r="C226" s="304" t="s">
        <v>668</v>
      </c>
      <c r="D226" s="747"/>
      <c r="E226" s="304" t="s">
        <v>501</v>
      </c>
      <c r="F226" s="304" t="s">
        <v>779</v>
      </c>
      <c r="G226" s="746" t="str">
        <f>IF(COUNTIFS(R:R,"0",J:J,J226)=0,"Oui","")</f>
        <v>Oui</v>
      </c>
      <c r="H226" s="304" t="s">
        <v>665</v>
      </c>
      <c r="I226" s="304" t="s">
        <v>668</v>
      </c>
      <c r="J226" s="383"/>
      <c r="K226" s="383"/>
      <c r="L226" s="401">
        <v>2</v>
      </c>
      <c r="M226" s="401">
        <v>3</v>
      </c>
      <c r="N226" s="390" t="s">
        <v>499</v>
      </c>
      <c r="O226" s="412" t="s">
        <v>93</v>
      </c>
      <c r="P226" s="398">
        <f>IF(COUNTIFS(L:L,L226,M:M,M226+1,P:P,"Oui")&gt;0,"Oui",VLOOKUP(O226,Saisie!H$21:I$326,2,FALSE))</f>
        <v>0</v>
      </c>
      <c r="Q226" s="398">
        <f>IF(COUNTIFS(L:L,L226,M:M,M226+1,Q:Q,"Oui")&gt;0,"Oui",VLOOKUP(O226,Saisie!H$21:K$326,4,FALSE))</f>
        <v>0</v>
      </c>
      <c r="R226" s="301">
        <f>IF(COUNTIFS(L:L,L226,M:M,M226+1,R:R,"Oui")&gt;0,"Oui",VLOOKUP(O226,Saisie!H$21:M$326,6,FALSE))</f>
        <v>0</v>
      </c>
    </row>
    <row r="227" spans="1:18" ht="76.5" x14ac:dyDescent="0.2">
      <c r="A227" s="304" t="s">
        <v>665</v>
      </c>
      <c r="B227" s="747"/>
      <c r="C227" s="304" t="s">
        <v>668</v>
      </c>
      <c r="D227" s="747"/>
      <c r="E227" s="304" t="s">
        <v>501</v>
      </c>
      <c r="F227" s="304" t="s">
        <v>779</v>
      </c>
      <c r="G227" s="748"/>
      <c r="H227" s="304" t="s">
        <v>665</v>
      </c>
      <c r="I227" s="304" t="s">
        <v>668</v>
      </c>
      <c r="J227" s="383"/>
      <c r="K227" s="383"/>
      <c r="L227" s="401">
        <v>2</v>
      </c>
      <c r="M227" s="401">
        <v>3</v>
      </c>
      <c r="N227" s="390" t="s">
        <v>499</v>
      </c>
      <c r="O227" s="399" t="s">
        <v>311</v>
      </c>
      <c r="P227" s="398">
        <f>IF(COUNTIFS(L:L,L227,M:M,M227+1,P:P,"Oui")&gt;0,"Oui",VLOOKUP(O227,Saisie!H$21:I$326,2,FALSE))</f>
        <v>0</v>
      </c>
      <c r="Q227" s="398">
        <f>IF(COUNTIFS(L:L,L227,M:M,M227+1,Q:Q,"Oui")&gt;0,"Oui",VLOOKUP(O227,Saisie!H$21:K$326,4,FALSE))</f>
        <v>0</v>
      </c>
      <c r="R227" s="301">
        <f>IF(COUNTIFS(L:L,L227,M:M,M227+1,R:R,"Oui")&gt;0,"Oui",VLOOKUP(O227,Saisie!H$21:M$326,6,FALSE))</f>
        <v>0</v>
      </c>
    </row>
    <row r="228" spans="1:18" ht="76.5" x14ac:dyDescent="0.2">
      <c r="A228" s="304" t="s">
        <v>665</v>
      </c>
      <c r="B228" s="747"/>
      <c r="C228" s="304" t="s">
        <v>668</v>
      </c>
      <c r="D228" s="747"/>
      <c r="E228" s="304" t="s">
        <v>511</v>
      </c>
      <c r="F228" s="304" t="s">
        <v>722</v>
      </c>
      <c r="G228" s="746" t="str">
        <f>IF(COUNTIFS(R:R,"0",J:J,J228)=0,"Oui","")</f>
        <v>Oui</v>
      </c>
      <c r="H228" s="304" t="s">
        <v>665</v>
      </c>
      <c r="I228" s="304" t="s">
        <v>668</v>
      </c>
      <c r="J228" s="383"/>
      <c r="K228" s="383"/>
      <c r="L228" s="401">
        <v>3</v>
      </c>
      <c r="M228" s="401">
        <v>3</v>
      </c>
      <c r="N228" s="390" t="s">
        <v>507</v>
      </c>
      <c r="O228" s="412" t="s">
        <v>107</v>
      </c>
      <c r="P228" s="398">
        <f>IF(COUNTIFS(L:L,L228,M:M,M228+1,P:P,"Oui")&gt;0,"Oui",VLOOKUP(O228,Saisie!H$21:I$326,2,FALSE))</f>
        <v>0</v>
      </c>
      <c r="Q228" s="398">
        <f>IF(COUNTIFS(L:L,L228,M:M,M228+1,Q:Q,"Oui")&gt;0,"Oui",VLOOKUP(O228,Saisie!H$21:K$326,4,FALSE))</f>
        <v>0</v>
      </c>
      <c r="R228" s="301">
        <f>IF(COUNTIFS(L:L,L228,M:M,M228+1,R:R,"Oui")&gt;0,"Oui",VLOOKUP(O228,Saisie!H$21:M$326,6,FALSE))</f>
        <v>0</v>
      </c>
    </row>
    <row r="229" spans="1:18" ht="76.5" x14ac:dyDescent="0.2">
      <c r="A229" s="304" t="s">
        <v>665</v>
      </c>
      <c r="B229" s="747"/>
      <c r="C229" s="304" t="s">
        <v>668</v>
      </c>
      <c r="D229" s="747"/>
      <c r="E229" s="304" t="s">
        <v>511</v>
      </c>
      <c r="F229" s="304" t="s">
        <v>722</v>
      </c>
      <c r="G229" s="748"/>
      <c r="H229" s="304" t="s">
        <v>665</v>
      </c>
      <c r="I229" s="304" t="s">
        <v>668</v>
      </c>
      <c r="J229" s="383"/>
      <c r="K229" s="383"/>
      <c r="L229" s="401">
        <v>3</v>
      </c>
      <c r="M229" s="401">
        <v>3</v>
      </c>
      <c r="N229" s="390" t="s">
        <v>507</v>
      </c>
      <c r="O229" s="412" t="s">
        <v>106</v>
      </c>
      <c r="P229" s="398">
        <f>IF(COUNTIFS(L:L,L229,M:M,M229+1,P:P,"Oui")&gt;0,"Oui",VLOOKUP(O229,Saisie!H$21:I$326,2,FALSE))</f>
        <v>0</v>
      </c>
      <c r="Q229" s="398">
        <f>IF(COUNTIFS(L:L,L229,M:M,M229+1,Q:Q,"Oui")&gt;0,"Oui",VLOOKUP(O229,Saisie!H$21:K$326,4,FALSE))</f>
        <v>0</v>
      </c>
      <c r="R229" s="301">
        <f>IF(COUNTIFS(L:L,L229,M:M,M229+1,R:R,"Oui")&gt;0,"Oui",VLOOKUP(O229,Saisie!H$21:M$326,6,FALSE))</f>
        <v>0</v>
      </c>
    </row>
    <row r="230" spans="1:18" ht="76.5" x14ac:dyDescent="0.2">
      <c r="A230" s="304" t="s">
        <v>665</v>
      </c>
      <c r="B230" s="747"/>
      <c r="C230" s="304" t="s">
        <v>668</v>
      </c>
      <c r="D230" s="748"/>
      <c r="E230" s="304" t="s">
        <v>506</v>
      </c>
      <c r="F230" s="304" t="s">
        <v>724</v>
      </c>
      <c r="G230" s="388" t="str">
        <f>IF(COUNTIFS(R:R,"0",J:J,J230)=0,"Oui","")</f>
        <v>Oui</v>
      </c>
      <c r="H230" s="304" t="s">
        <v>665</v>
      </c>
      <c r="I230" s="304" t="s">
        <v>668</v>
      </c>
      <c r="J230" s="383"/>
      <c r="K230" s="383"/>
      <c r="L230" s="401">
        <v>3</v>
      </c>
      <c r="M230" s="401">
        <v>2</v>
      </c>
      <c r="N230" s="390" t="s">
        <v>725</v>
      </c>
      <c r="O230" s="381" t="s">
        <v>787</v>
      </c>
      <c r="P230" s="398">
        <f>IF(COUNTIFS(L:L,L230,M:M,M230+1,P:P,"Oui")&gt;0,"Oui",VLOOKUP(O230,Saisie!H$21:I$326,2,FALSE))</f>
        <v>0</v>
      </c>
      <c r="Q230" s="398">
        <f>IF(COUNTIFS(L:L,L230,M:M,M230+1,Q:Q,"Oui")&gt;0,"Oui",VLOOKUP(O230,Saisie!H$21:K$326,4,FALSE))</f>
        <v>0</v>
      </c>
      <c r="R230" s="301">
        <f>IF(COUNTIFS(L:L,L230,M:M,M230+1,R:R,"Oui")&gt;0,"Oui",VLOOKUP(O230,Saisie!H$21:M$326,6,FALSE))</f>
        <v>0</v>
      </c>
    </row>
    <row r="231" spans="1:18" ht="76.5" x14ac:dyDescent="0.2">
      <c r="A231" s="304" t="s">
        <v>665</v>
      </c>
      <c r="B231" s="747"/>
      <c r="C231" s="304" t="s">
        <v>670</v>
      </c>
      <c r="D231" s="746" t="str">
        <f>IF(COUNTIFS(R:R,"0",I:I,I231)=0,"Oui","")</f>
        <v/>
      </c>
      <c r="E231" s="304" t="s">
        <v>727</v>
      </c>
      <c r="F231" s="304" t="s">
        <v>728</v>
      </c>
      <c r="G231" s="388" t="str">
        <f>IF(COUNTIFS(R:R,"0",J:J,J231)=0,"Oui","")</f>
        <v>Oui</v>
      </c>
      <c r="H231" s="304" t="s">
        <v>665</v>
      </c>
      <c r="I231" s="304" t="s">
        <v>670</v>
      </c>
      <c r="J231" s="383"/>
      <c r="K231" s="383"/>
      <c r="L231" s="401">
        <v>2</v>
      </c>
      <c r="M231" s="401">
        <v>2</v>
      </c>
      <c r="N231" s="390" t="s">
        <v>493</v>
      </c>
      <c r="O231" s="412" t="s">
        <v>89</v>
      </c>
      <c r="P231" s="398">
        <f>IF(COUNTIFS(L:L,L231,M:M,M231+1,P:P,"Oui")&gt;0,"Oui",VLOOKUP(O231,Saisie!H$21:I$326,2,FALSE))</f>
        <v>0</v>
      </c>
      <c r="Q231" s="398">
        <f>IF(COUNTIFS(L:L,L231,M:M,M231+1,Q:Q,"Oui")&gt;0,"Oui",VLOOKUP(O231,Saisie!H$21:K$326,4,FALSE))</f>
        <v>0</v>
      </c>
      <c r="R231" s="301">
        <f>IF(COUNTIFS(L:L,L231,M:M,M231+1,R:R,"Oui")&gt;0,"Oui",VLOOKUP(O231,Saisie!H$21:M$326,6,FALSE))</f>
        <v>0</v>
      </c>
    </row>
    <row r="232" spans="1:18" ht="76.5" x14ac:dyDescent="0.2">
      <c r="A232" s="304" t="s">
        <v>665</v>
      </c>
      <c r="B232" s="747"/>
      <c r="C232" s="304" t="s">
        <v>670</v>
      </c>
      <c r="D232" s="747"/>
      <c r="E232" s="304" t="s">
        <v>504</v>
      </c>
      <c r="F232" s="304" t="s">
        <v>730</v>
      </c>
      <c r="G232" s="388" t="str">
        <f>IF(COUNTIFS(R:R,"0",J:J,J232)=0,"Oui","")</f>
        <v>Oui</v>
      </c>
      <c r="H232" s="304" t="s">
        <v>665</v>
      </c>
      <c r="I232" s="304" t="s">
        <v>670</v>
      </c>
      <c r="J232" s="383"/>
      <c r="K232" s="383"/>
      <c r="L232" s="401">
        <v>2</v>
      </c>
      <c r="M232" s="401">
        <v>3</v>
      </c>
      <c r="N232" s="390" t="s">
        <v>499</v>
      </c>
      <c r="O232" s="412" t="s">
        <v>93</v>
      </c>
      <c r="P232" s="398">
        <f>IF(COUNTIFS(L:L,L232,M:M,M232+1,P:P,"Oui")&gt;0,"Oui",VLOOKUP(O232,Saisie!H$21:I$326,2,FALSE))</f>
        <v>0</v>
      </c>
      <c r="Q232" s="398">
        <f>IF(COUNTIFS(L:L,L232,M:M,M232+1,Q:Q,"Oui")&gt;0,"Oui",VLOOKUP(O232,Saisie!H$21:K$326,4,FALSE))</f>
        <v>0</v>
      </c>
      <c r="R232" s="301">
        <f>IF(COUNTIFS(L:L,L232,M:M,M232+1,R:R,"Oui")&gt;0,"Oui",VLOOKUP(O232,Saisie!H$21:M$326,6,FALSE))</f>
        <v>0</v>
      </c>
    </row>
    <row r="233" spans="1:18" ht="76.5" x14ac:dyDescent="0.2">
      <c r="A233" s="304" t="s">
        <v>665</v>
      </c>
      <c r="B233" s="747"/>
      <c r="C233" s="304" t="s">
        <v>670</v>
      </c>
      <c r="D233" s="748"/>
      <c r="E233" s="304" t="s">
        <v>503</v>
      </c>
      <c r="F233" s="304" t="s">
        <v>729</v>
      </c>
      <c r="G233" s="388" t="str">
        <f>IF(COUNTIFS(R:R,"0",J:J,J233)=0,"Oui","")</f>
        <v>Oui</v>
      </c>
      <c r="H233" s="304" t="s">
        <v>665</v>
      </c>
      <c r="I233" s="304" t="s">
        <v>670</v>
      </c>
      <c r="J233" s="383"/>
      <c r="K233" s="383"/>
      <c r="L233" s="385">
        <v>2</v>
      </c>
      <c r="M233" s="385">
        <v>3</v>
      </c>
      <c r="N233" s="304" t="s">
        <v>499</v>
      </c>
      <c r="O233" s="304" t="s">
        <v>93</v>
      </c>
      <c r="P233" s="398">
        <f>IF(COUNTIFS(L:L,L233,M:M,M233+1,P:P,"Oui")&gt;0,"Oui",VLOOKUP(O233,Saisie!H$21:I$326,2,FALSE))</f>
        <v>0</v>
      </c>
      <c r="Q233" s="398">
        <f>IF(COUNTIFS(L:L,L233,M:M,M233+1,Q:Q,"Oui")&gt;0,"Oui",VLOOKUP(O233,Saisie!H$21:K$326,4,FALSE))</f>
        <v>0</v>
      </c>
      <c r="R233" s="301">
        <f>IF(COUNTIFS(L:L,L233,M:M,M233+1,R:R,"Oui")&gt;0,"Oui",VLOOKUP(O233,Saisie!H$21:M$326,6,FALSE))</f>
        <v>0</v>
      </c>
    </row>
    <row r="234" spans="1:18" ht="76.5" x14ac:dyDescent="0.2">
      <c r="A234" s="304" t="s">
        <v>665</v>
      </c>
      <c r="B234" s="747"/>
      <c r="C234" s="304" t="s">
        <v>671</v>
      </c>
      <c r="D234" s="746" t="str">
        <f>IF(COUNTIFS(R:R,"0",I:I,I234)=0,"Oui","")</f>
        <v/>
      </c>
      <c r="E234" s="304" t="s">
        <v>672</v>
      </c>
      <c r="F234" s="304" t="s">
        <v>731</v>
      </c>
      <c r="G234" s="746" t="str">
        <f>IF(COUNTIFS(R:R,"0",J:J,J234)=0,"Oui","")</f>
        <v>Oui</v>
      </c>
      <c r="H234" s="304" t="s">
        <v>665</v>
      </c>
      <c r="I234" s="304" t="s">
        <v>671</v>
      </c>
      <c r="J234" s="383"/>
      <c r="K234" s="383"/>
      <c r="L234" s="385">
        <v>2</v>
      </c>
      <c r="M234" s="385">
        <v>2</v>
      </c>
      <c r="N234" s="304" t="s">
        <v>493</v>
      </c>
      <c r="O234" s="412" t="s">
        <v>89</v>
      </c>
      <c r="P234" s="398">
        <f>IF(COUNTIFS(L:L,L234,M:M,M234+1,P:P,"Oui")&gt;0,"Oui",VLOOKUP(O234,Saisie!H$21:I$326,2,FALSE))</f>
        <v>0</v>
      </c>
      <c r="Q234" s="398">
        <f>IF(COUNTIFS(L:L,L234,M:M,M234+1,Q:Q,"Oui")&gt;0,"Oui",VLOOKUP(O234,Saisie!H$21:K$326,4,FALSE))</f>
        <v>0</v>
      </c>
      <c r="R234" s="301">
        <f>IF(COUNTIFS(L:L,L234,M:M,M234+1,R:R,"Oui")&gt;0,"Oui",VLOOKUP(O234,Saisie!H$21:M$326,6,FALSE))</f>
        <v>0</v>
      </c>
    </row>
    <row r="235" spans="1:18" ht="76.5" x14ac:dyDescent="0.2">
      <c r="A235" s="304" t="s">
        <v>665</v>
      </c>
      <c r="B235" s="747"/>
      <c r="C235" s="304" t="s">
        <v>671</v>
      </c>
      <c r="D235" s="747"/>
      <c r="E235" s="304" t="s">
        <v>672</v>
      </c>
      <c r="F235" s="304" t="s">
        <v>731</v>
      </c>
      <c r="G235" s="748"/>
      <c r="H235" s="304" t="s">
        <v>665</v>
      </c>
      <c r="I235" s="304" t="s">
        <v>671</v>
      </c>
      <c r="J235" s="383"/>
      <c r="K235" s="383"/>
      <c r="L235" s="385">
        <v>2</v>
      </c>
      <c r="M235" s="385">
        <v>2</v>
      </c>
      <c r="N235" s="304" t="s">
        <v>493</v>
      </c>
      <c r="O235" s="304" t="s">
        <v>90</v>
      </c>
      <c r="P235" s="398">
        <f>IF(COUNTIFS(L:L,L235,M:M,M235+1,P:P,"Oui")&gt;0,"Oui",VLOOKUP(O235,Saisie!H$21:I$326,2,FALSE))</f>
        <v>0</v>
      </c>
      <c r="Q235" s="398">
        <f>IF(COUNTIFS(L:L,L235,M:M,M235+1,Q:Q,"Oui")&gt;0,"Oui",VLOOKUP(O235,Saisie!H$21:K$326,4,FALSE))</f>
        <v>0</v>
      </c>
      <c r="R235" s="301">
        <f>IF(COUNTIFS(L:L,L235,M:M,M235+1,R:R,"Oui")&gt;0,"Oui",VLOOKUP(O235,Saisie!H$21:M$326,6,FALSE))</f>
        <v>0</v>
      </c>
    </row>
    <row r="236" spans="1:18" ht="76.5" x14ac:dyDescent="0.2">
      <c r="A236" s="304" t="s">
        <v>665</v>
      </c>
      <c r="B236" s="747"/>
      <c r="C236" s="304" t="s">
        <v>671</v>
      </c>
      <c r="D236" s="747"/>
      <c r="E236" s="304" t="s">
        <v>498</v>
      </c>
      <c r="F236" s="304" t="s">
        <v>733</v>
      </c>
      <c r="G236" s="746" t="str">
        <f>IF(COUNTIFS(R:R,"0",J:J,J236)=0,"Oui","")</f>
        <v>Oui</v>
      </c>
      <c r="H236" s="304" t="s">
        <v>665</v>
      </c>
      <c r="I236" s="304" t="s">
        <v>671</v>
      </c>
      <c r="J236" s="383"/>
      <c r="K236" s="383"/>
      <c r="L236" s="385">
        <v>2</v>
      </c>
      <c r="M236" s="385">
        <v>2</v>
      </c>
      <c r="N236" s="304" t="s">
        <v>493</v>
      </c>
      <c r="O236" s="412" t="s">
        <v>89</v>
      </c>
      <c r="P236" s="398">
        <f>IF(COUNTIFS(L:L,L236,M:M,M236+1,P:P,"Oui")&gt;0,"Oui",VLOOKUP(O236,Saisie!H$21:I$326,2,FALSE))</f>
        <v>0</v>
      </c>
      <c r="Q236" s="398">
        <f>IF(COUNTIFS(L:L,L236,M:M,M236+1,Q:Q,"Oui")&gt;0,"Oui",VLOOKUP(O236,Saisie!H$21:K$326,4,FALSE))</f>
        <v>0</v>
      </c>
      <c r="R236" s="301">
        <f>IF(COUNTIFS(L:L,L236,M:M,M236+1,R:R,"Oui")&gt;0,"Oui",VLOOKUP(O236,Saisie!H$21:M$326,6,FALSE))</f>
        <v>0</v>
      </c>
    </row>
    <row r="237" spans="1:18" ht="76.5" x14ac:dyDescent="0.2">
      <c r="A237" s="304" t="s">
        <v>665</v>
      </c>
      <c r="B237" s="747"/>
      <c r="C237" s="304" t="s">
        <v>671</v>
      </c>
      <c r="D237" s="747"/>
      <c r="E237" s="304" t="s">
        <v>498</v>
      </c>
      <c r="F237" s="304" t="s">
        <v>794</v>
      </c>
      <c r="G237" s="748"/>
      <c r="H237" s="304" t="s">
        <v>665</v>
      </c>
      <c r="I237" s="304" t="s">
        <v>671</v>
      </c>
      <c r="J237" s="383"/>
      <c r="K237" s="383"/>
      <c r="L237" s="385">
        <v>2</v>
      </c>
      <c r="M237" s="385">
        <v>2</v>
      </c>
      <c r="N237" s="304" t="s">
        <v>493</v>
      </c>
      <c r="O237" s="304" t="s">
        <v>90</v>
      </c>
      <c r="P237" s="398">
        <f>IF(COUNTIFS(L:L,L237,M:M,M237+1,P:P,"Oui")&gt;0,"Oui",VLOOKUP(O237,Saisie!H$21:I$326,2,FALSE))</f>
        <v>0</v>
      </c>
      <c r="Q237" s="398">
        <f>IF(COUNTIFS(L:L,L237,M:M,M237+1,Q:Q,"Oui")&gt;0,"Oui",VLOOKUP(O237,Saisie!H$21:K$326,4,FALSE))</f>
        <v>0</v>
      </c>
      <c r="R237" s="301">
        <f>IF(COUNTIFS(L:L,L237,M:M,M237+1,R:R,"Oui")&gt;0,"Oui",VLOOKUP(O237,Saisie!H$21:M$326,6,FALSE))</f>
        <v>0</v>
      </c>
    </row>
    <row r="238" spans="1:18" ht="76.5" x14ac:dyDescent="0.2">
      <c r="A238" s="304" t="s">
        <v>665</v>
      </c>
      <c r="B238" s="747"/>
      <c r="C238" s="304" t="s">
        <v>671</v>
      </c>
      <c r="D238" s="747"/>
      <c r="E238" s="304" t="s">
        <v>673</v>
      </c>
      <c r="F238" s="304" t="s">
        <v>732</v>
      </c>
      <c r="G238" s="746" t="str">
        <f>IF(COUNTIFS(R:R,"0",J:J,J238)=0,"Oui","")</f>
        <v>Oui</v>
      </c>
      <c r="H238" s="304" t="s">
        <v>665</v>
      </c>
      <c r="I238" s="304" t="s">
        <v>671</v>
      </c>
      <c r="J238" s="383"/>
      <c r="K238" s="383"/>
      <c r="L238" s="385">
        <v>2</v>
      </c>
      <c r="M238" s="385">
        <v>2</v>
      </c>
      <c r="N238" s="304" t="s">
        <v>493</v>
      </c>
      <c r="O238" s="412" t="s">
        <v>89</v>
      </c>
      <c r="P238" s="398">
        <f>IF(COUNTIFS(L:L,L238,M:M,M238+1,P:P,"Oui")&gt;0,"Oui",VLOOKUP(O238,Saisie!H$21:I$326,2,FALSE))</f>
        <v>0</v>
      </c>
      <c r="Q238" s="398">
        <f>IF(COUNTIFS(L:L,L238,M:M,M238+1,Q:Q,"Oui")&gt;0,"Oui",VLOOKUP(O238,Saisie!H$21:K$326,4,FALSE))</f>
        <v>0</v>
      </c>
      <c r="R238" s="301">
        <f>IF(COUNTIFS(L:L,L238,M:M,M238+1,R:R,"Oui")&gt;0,"Oui",VLOOKUP(O238,Saisie!H$21:M$326,6,FALSE))</f>
        <v>0</v>
      </c>
    </row>
    <row r="239" spans="1:18" ht="77.25" thickBot="1" x14ac:dyDescent="0.25">
      <c r="A239" s="304" t="s">
        <v>665</v>
      </c>
      <c r="B239" s="747"/>
      <c r="C239" s="304" t="s">
        <v>671</v>
      </c>
      <c r="D239" s="747"/>
      <c r="E239" s="304" t="s">
        <v>673</v>
      </c>
      <c r="F239" s="304" t="s">
        <v>732</v>
      </c>
      <c r="G239" s="748"/>
      <c r="H239" s="304" t="s">
        <v>665</v>
      </c>
      <c r="I239" s="304" t="s">
        <v>671</v>
      </c>
      <c r="J239" s="383"/>
      <c r="K239" s="383"/>
      <c r="L239" s="385">
        <v>2</v>
      </c>
      <c r="M239" s="385">
        <v>2</v>
      </c>
      <c r="N239" s="304" t="s">
        <v>493</v>
      </c>
      <c r="O239" s="349" t="s">
        <v>90</v>
      </c>
      <c r="P239" s="398">
        <f>IF(COUNTIFS(L:L,L239,M:M,M239+1,P:P,"Oui")&gt;0,"Oui",VLOOKUP(O239,Saisie!H$21:I$326,2,FALSE))</f>
        <v>0</v>
      </c>
      <c r="Q239" s="398">
        <f>IF(COUNTIFS(L:L,L239,M:M,M239+1,Q:Q,"Oui")&gt;0,"Oui",VLOOKUP(O239,Saisie!H$21:K$326,4,FALSE))</f>
        <v>0</v>
      </c>
      <c r="R239" s="301">
        <f>IF(COUNTIFS(L:L,L239,M:M,M239+1,R:R,"Oui")&gt;0,"Oui",VLOOKUP(O239,Saisie!H$21:M$326,6,FALSE))</f>
        <v>0</v>
      </c>
    </row>
    <row r="240" spans="1:18" ht="76.5" x14ac:dyDescent="0.2">
      <c r="A240" s="304" t="s">
        <v>665</v>
      </c>
      <c r="B240" s="747"/>
      <c r="C240" s="304" t="s">
        <v>671</v>
      </c>
      <c r="D240" s="747"/>
      <c r="E240" s="304" t="s">
        <v>505</v>
      </c>
      <c r="F240" s="304" t="s">
        <v>734</v>
      </c>
      <c r="G240" s="746" t="str">
        <f>IF(COUNTIFS(R:R,"0",J:J,J240)=0,"Oui","")</f>
        <v>Oui</v>
      </c>
      <c r="H240" s="304" t="s">
        <v>665</v>
      </c>
      <c r="I240" s="304" t="s">
        <v>671</v>
      </c>
      <c r="J240" s="398"/>
      <c r="K240" s="398"/>
      <c r="L240" s="398">
        <v>2</v>
      </c>
      <c r="M240" s="398">
        <v>4</v>
      </c>
      <c r="N240" s="304" t="s">
        <v>789</v>
      </c>
      <c r="O240" s="281" t="s">
        <v>23</v>
      </c>
      <c r="P240" s="398">
        <f>IF(COUNTIFS(L:L,L240,M:M,M240+1,P:P,"Oui")&gt;0,"Oui",VLOOKUP(O240,Saisie!H$21:I$326,2,FALSE))</f>
        <v>0</v>
      </c>
      <c r="Q240" s="398">
        <f>IF(COUNTIFS(L:L,L240,M:M,M240+1,Q:Q,"Oui")&gt;0,"Oui",VLOOKUP(O240,Saisie!H$21:K$326,4,FALSE))</f>
        <v>0</v>
      </c>
      <c r="R240" s="301">
        <f>IF(COUNTIFS(L:L,L240,M:M,M240+1,R:R,"Oui")&gt;0,"Oui",VLOOKUP(O240,Saisie!H$21:M$326,6,FALSE))</f>
        <v>0</v>
      </c>
    </row>
    <row r="241" spans="1:18" ht="76.5" x14ac:dyDescent="0.2">
      <c r="A241" s="304" t="s">
        <v>665</v>
      </c>
      <c r="B241" s="747"/>
      <c r="C241" s="304" t="s">
        <v>671</v>
      </c>
      <c r="D241" s="747"/>
      <c r="E241" s="304" t="s">
        <v>505</v>
      </c>
      <c r="F241" s="304" t="s">
        <v>734</v>
      </c>
      <c r="G241" s="747"/>
      <c r="H241" s="304" t="s">
        <v>665</v>
      </c>
      <c r="I241" s="304" t="s">
        <v>671</v>
      </c>
      <c r="J241" s="398"/>
      <c r="K241" s="398"/>
      <c r="L241" s="398">
        <v>9</v>
      </c>
      <c r="M241" s="398">
        <v>3</v>
      </c>
      <c r="N241" s="304" t="s">
        <v>606</v>
      </c>
      <c r="O241" s="349" t="s">
        <v>7</v>
      </c>
      <c r="P241" s="398">
        <f>IF(COUNTIFS(L:L,L241,M:M,M241+1,P:P,"Oui")&gt;0,"Oui",VLOOKUP(O241,Saisie!H$21:I$326,2,FALSE))</f>
        <v>0</v>
      </c>
      <c r="Q241" s="398">
        <f>IF(COUNTIFS(L:L,L241,M:M,M241+1,Q:Q,"Oui")&gt;0,"Oui",VLOOKUP(O241,Saisie!H$21:K$326,4,FALSE))</f>
        <v>0</v>
      </c>
      <c r="R241" s="301">
        <f>IF(COUNTIFS(L:L,L241,M:M,M241+1,R:R,"Oui")&gt;0,"Oui",VLOOKUP(O241,Saisie!H$21:M$326,6,FALSE))</f>
        <v>0</v>
      </c>
    </row>
    <row r="242" spans="1:18" ht="63.75" x14ac:dyDescent="0.2">
      <c r="A242" s="304" t="s">
        <v>796</v>
      </c>
      <c r="B242" s="748"/>
      <c r="C242" s="304" t="s">
        <v>671</v>
      </c>
      <c r="D242" s="748"/>
      <c r="E242" s="304" t="s">
        <v>505</v>
      </c>
      <c r="F242" s="304" t="s">
        <v>734</v>
      </c>
      <c r="G242" s="748"/>
      <c r="H242" s="304" t="s">
        <v>796</v>
      </c>
      <c r="I242" s="304" t="s">
        <v>671</v>
      </c>
      <c r="J242" s="398"/>
      <c r="K242" s="398"/>
      <c r="L242" s="398">
        <v>3</v>
      </c>
      <c r="M242" s="398">
        <v>4</v>
      </c>
      <c r="N242" s="304" t="s">
        <v>705</v>
      </c>
      <c r="O242" s="349" t="s">
        <v>110</v>
      </c>
      <c r="P242" s="398">
        <f>IF(COUNTIFS(L:L,L242,M:M,M242+1,P:P,"Oui")&gt;0,"Oui",VLOOKUP(O242,Saisie!H$21:I$326,2,FALSE))</f>
        <v>0</v>
      </c>
      <c r="Q242" s="398">
        <f>IF(COUNTIFS(L:L,L242,M:M,M242+1,Q:Q,"Oui")&gt;0,"Oui",VLOOKUP(O242,Saisie!H$21:K$326,4,FALSE))</f>
        <v>0</v>
      </c>
      <c r="R242" s="301">
        <f>IF(COUNTIFS(L:L,L242,M:M,M242+1,R:R,"Oui")&gt;0,"Oui",VLOOKUP(O242,Saisie!H$21:M$326,6,FALSE))</f>
        <v>0</v>
      </c>
    </row>
    <row r="243" spans="1:18" x14ac:dyDescent="0.2">
      <c r="A243" s="392"/>
      <c r="B243" s="392"/>
      <c r="C243" s="392"/>
      <c r="D243" s="392"/>
      <c r="E243" s="393"/>
      <c r="F243" s="392"/>
    </row>
  </sheetData>
  <sheetProtection password="C577" sheet="1" objects="1" scenarios="1" selectLockedCells="1" sort="0"/>
  <autoFilter ref="A16:Q242" xr:uid="{00000000-0009-0000-0000-000010000000}"/>
  <mergeCells count="106">
    <mergeCell ref="G68:G70"/>
    <mergeCell ref="G71:G73"/>
    <mergeCell ref="G53:G55"/>
    <mergeCell ref="G61:G63"/>
    <mergeCell ref="G58:G60"/>
    <mergeCell ref="G25:G26"/>
    <mergeCell ref="G27:G28"/>
    <mergeCell ref="G31:G32"/>
    <mergeCell ref="L15:O15"/>
    <mergeCell ref="G17:G18"/>
    <mergeCell ref="G19:G20"/>
    <mergeCell ref="G21:G22"/>
    <mergeCell ref="G23:G24"/>
    <mergeCell ref="G113:G115"/>
    <mergeCell ref="G116:G118"/>
    <mergeCell ref="G124:G126"/>
    <mergeCell ref="G127:G129"/>
    <mergeCell ref="G130:G131"/>
    <mergeCell ref="G103:G104"/>
    <mergeCell ref="G106:G108"/>
    <mergeCell ref="G110:G112"/>
    <mergeCell ref="A5:H5"/>
    <mergeCell ref="A15:G15"/>
    <mergeCell ref="G29:G30"/>
    <mergeCell ref="G33:G34"/>
    <mergeCell ref="G35:G36"/>
    <mergeCell ref="G94:G96"/>
    <mergeCell ref="G97:G100"/>
    <mergeCell ref="G101:G102"/>
    <mergeCell ref="G79:G82"/>
    <mergeCell ref="G83:G84"/>
    <mergeCell ref="G85:G87"/>
    <mergeCell ref="G88:G89"/>
    <mergeCell ref="G91:G92"/>
    <mergeCell ref="G75:G76"/>
    <mergeCell ref="G77:G78"/>
    <mergeCell ref="G65:G67"/>
    <mergeCell ref="G212:G213"/>
    <mergeCell ref="G214:G216"/>
    <mergeCell ref="G186:G187"/>
    <mergeCell ref="G184:G185"/>
    <mergeCell ref="G188:G189"/>
    <mergeCell ref="G193:G194"/>
    <mergeCell ref="G195:G196"/>
    <mergeCell ref="G133:G140"/>
    <mergeCell ref="G142:G144"/>
    <mergeCell ref="G145:G147"/>
    <mergeCell ref="G148:G150"/>
    <mergeCell ref="G151:G153"/>
    <mergeCell ref="G191:G192"/>
    <mergeCell ref="G164:G167"/>
    <mergeCell ref="G168:G169"/>
    <mergeCell ref="G170:G172"/>
    <mergeCell ref="G173:G176"/>
    <mergeCell ref="G177:G178"/>
    <mergeCell ref="G180:G183"/>
    <mergeCell ref="G154:G156"/>
    <mergeCell ref="G159:G163"/>
    <mergeCell ref="G234:G235"/>
    <mergeCell ref="G236:G237"/>
    <mergeCell ref="G238:G239"/>
    <mergeCell ref="G240:G242"/>
    <mergeCell ref="D17:D24"/>
    <mergeCell ref="D25:D28"/>
    <mergeCell ref="D29:D36"/>
    <mergeCell ref="D37:D41"/>
    <mergeCell ref="D42:D44"/>
    <mergeCell ref="D45:D50"/>
    <mergeCell ref="D51:D64"/>
    <mergeCell ref="D65:D70"/>
    <mergeCell ref="D71:D87"/>
    <mergeCell ref="D88:D89"/>
    <mergeCell ref="D90:D93"/>
    <mergeCell ref="D94:D100"/>
    <mergeCell ref="G217:G218"/>
    <mergeCell ref="G219:G221"/>
    <mergeCell ref="G222:G223"/>
    <mergeCell ref="G226:G227"/>
    <mergeCell ref="G228:G229"/>
    <mergeCell ref="G198:G201"/>
    <mergeCell ref="G204:G208"/>
    <mergeCell ref="G209:G210"/>
    <mergeCell ref="D231:D233"/>
    <mergeCell ref="D234:D242"/>
    <mergeCell ref="B17:B50"/>
    <mergeCell ref="B51:B93"/>
    <mergeCell ref="B94:B132"/>
    <mergeCell ref="B133:B169"/>
    <mergeCell ref="B170:B189"/>
    <mergeCell ref="B190:B213"/>
    <mergeCell ref="B214:B242"/>
    <mergeCell ref="D190:D201"/>
    <mergeCell ref="D202:D203"/>
    <mergeCell ref="D204:D213"/>
    <mergeCell ref="D214:D221"/>
    <mergeCell ref="D222:D230"/>
    <mergeCell ref="D154:D158"/>
    <mergeCell ref="D159:D169"/>
    <mergeCell ref="D170:D178"/>
    <mergeCell ref="D179:D183"/>
    <mergeCell ref="D184:D189"/>
    <mergeCell ref="D101:D109"/>
    <mergeCell ref="D110:D123"/>
    <mergeCell ref="D124:D132"/>
    <mergeCell ref="D133:D147"/>
    <mergeCell ref="D148:D153"/>
  </mergeCells>
  <pageMargins left="0.70866141732283472" right="0.70866141732283472" top="0.74803149606299213" bottom="0.74803149606299213" header="0.31496062992125984" footer="0.31496062992125984"/>
  <pageSetup paperSize="8" scale="4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pageSetUpPr fitToPage="1"/>
  </sheetPr>
  <dimension ref="A1:E33"/>
  <sheetViews>
    <sheetView workbookViewId="0">
      <selection activeCell="A5" sqref="A5:D5"/>
    </sheetView>
  </sheetViews>
  <sheetFormatPr baseColWidth="10" defaultColWidth="11.42578125" defaultRowHeight="15" x14ac:dyDescent="0.2"/>
  <cols>
    <col min="1" max="1" width="10.7109375" style="4" customWidth="1"/>
    <col min="2" max="2" width="33" style="4" customWidth="1"/>
    <col min="3" max="3" width="13.42578125" style="182" customWidth="1"/>
    <col min="4" max="4" width="106.28515625" style="185" customWidth="1"/>
    <col min="5" max="5" width="48" style="185" customWidth="1"/>
    <col min="6" max="16384" width="11.42578125" style="4"/>
  </cols>
  <sheetData>
    <row r="1" spans="1:5" ht="39.75" customHeight="1" x14ac:dyDescent="0.2">
      <c r="D1"/>
      <c r="E1" s="205"/>
    </row>
    <row r="2" spans="1:5" x14ac:dyDescent="0.2">
      <c r="D2" s="205"/>
      <c r="E2" s="205"/>
    </row>
    <row r="3" spans="1:5" x14ac:dyDescent="0.2">
      <c r="D3" s="205"/>
      <c r="E3" s="205"/>
    </row>
    <row r="4" spans="1:5" ht="14.25" customHeight="1" x14ac:dyDescent="0.2">
      <c r="C4" s="609" t="s">
        <v>854</v>
      </c>
      <c r="D4" s="609"/>
      <c r="E4" s="205"/>
    </row>
    <row r="5" spans="1:5" ht="28.5" customHeight="1" x14ac:dyDescent="0.2">
      <c r="A5" s="608" t="s">
        <v>35</v>
      </c>
      <c r="B5" s="608"/>
      <c r="C5" s="608"/>
      <c r="D5" s="608"/>
      <c r="E5" s="181"/>
    </row>
    <row r="6" spans="1:5" ht="15.75" x14ac:dyDescent="0.2">
      <c r="A6" s="181"/>
      <c r="B6" s="181"/>
      <c r="C6" s="183"/>
      <c r="D6" s="184"/>
      <c r="E6" s="184"/>
    </row>
    <row r="7" spans="1:5" x14ac:dyDescent="0.2">
      <c r="A7" s="4" t="s">
        <v>51</v>
      </c>
    </row>
    <row r="8" spans="1:5" ht="18" customHeight="1" thickBot="1" x14ac:dyDescent="0.25"/>
    <row r="9" spans="1:5" ht="18" customHeight="1" x14ac:dyDescent="0.2">
      <c r="A9" s="186" t="s">
        <v>36</v>
      </c>
      <c r="B9" s="187"/>
      <c r="C9" s="188"/>
      <c r="D9" s="189" t="str">
        <f xml:space="preserve"> "Organisme mandataire : "&amp; Saisie!H6</f>
        <v xml:space="preserve">Organisme mandataire : </v>
      </c>
      <c r="E9" s="4"/>
    </row>
    <row r="10" spans="1:5" ht="18" customHeight="1" x14ac:dyDescent="0.2">
      <c r="A10" s="190" t="s">
        <v>37</v>
      </c>
      <c r="B10" s="191" t="str">
        <f>IF(Saisie!H12&lt;&gt;"",Saisie!H12,"")</f>
        <v/>
      </c>
      <c r="C10" s="192"/>
      <c r="D10" s="193" t="str">
        <f xml:space="preserve"> "Organisme assurant l'évaluation : "&amp; Saisie!H7</f>
        <v xml:space="preserve">Organisme assurant l'évaluation : </v>
      </c>
      <c r="E10" s="4"/>
    </row>
    <row r="11" spans="1:5" ht="18" customHeight="1" x14ac:dyDescent="0.2">
      <c r="A11" s="190" t="s">
        <v>33</v>
      </c>
      <c r="B11" s="191" t="str">
        <f>IF(Saisie!H13&lt;&gt;"",Saisie!H13,"")</f>
        <v/>
      </c>
      <c r="C11" s="192"/>
      <c r="D11" s="193" t="str">
        <f>"Nom du référent évaluation du parcours : "&amp; Saisie!H8</f>
        <v xml:space="preserve">Nom du référent évaluation du parcours : </v>
      </c>
      <c r="E11" s="4"/>
    </row>
    <row r="12" spans="1:5" ht="18" customHeight="1" thickBot="1" x14ac:dyDescent="0.25">
      <c r="A12" s="194" t="s">
        <v>411</v>
      </c>
      <c r="B12" s="195" t="str">
        <f>IF(Saisie!I15&lt;&gt;"",Saisie!I15,"")</f>
        <v/>
      </c>
      <c r="C12" s="196"/>
      <c r="D12" s="197"/>
      <c r="E12" s="4"/>
    </row>
    <row r="13" spans="1:5" ht="15.75" thickBot="1" x14ac:dyDescent="0.25">
      <c r="E13" s="4"/>
    </row>
    <row r="14" spans="1:5" ht="45.75" thickBot="1" x14ac:dyDescent="0.25">
      <c r="A14" s="198" t="s">
        <v>39</v>
      </c>
      <c r="B14" s="198" t="s">
        <v>34</v>
      </c>
      <c r="C14" s="199" t="s">
        <v>333</v>
      </c>
      <c r="D14" s="198" t="s">
        <v>249</v>
      </c>
      <c r="E14" s="4"/>
    </row>
    <row r="15" spans="1:5" ht="90" customHeight="1" thickBot="1" x14ac:dyDescent="0.25">
      <c r="A15" s="200">
        <v>1</v>
      </c>
      <c r="B15" s="300" t="s">
        <v>586</v>
      </c>
      <c r="C15" s="201">
        <f>ROUNDUP(Saisie!I18,0)</f>
        <v>0</v>
      </c>
      <c r="D15" s="198" t="str">
        <f>IF(Saisie!J19&lt;&gt;"","indicateurs validés dans la compétence en cours d'acquisition : " &amp;CHAR(10) &amp; Saisie!J19,IF(C15&lt;&gt;0,Saisie!I19,""))</f>
        <v/>
      </c>
      <c r="E15" s="4"/>
    </row>
    <row r="16" spans="1:5" ht="90" customHeight="1" thickBot="1" x14ac:dyDescent="0.25">
      <c r="A16" s="200">
        <v>2</v>
      </c>
      <c r="B16" s="198" t="s">
        <v>42</v>
      </c>
      <c r="C16" s="201">
        <f>ROUNDUP(Saisie!I45,0)</f>
        <v>0</v>
      </c>
      <c r="D16" s="198" t="str">
        <f>IF(Saisie!J46&lt;&gt;"","indicateurs validés dans la compétence en cours d'acquisition : " &amp;CHAR(10) &amp; Saisie!J46,IF(C16&lt;&gt;0,Saisie!I46,""))</f>
        <v/>
      </c>
      <c r="E16" s="4"/>
    </row>
    <row r="17" spans="1:5" ht="90" customHeight="1" thickBot="1" x14ac:dyDescent="0.25">
      <c r="A17" s="200">
        <v>3</v>
      </c>
      <c r="B17" s="198" t="s">
        <v>43</v>
      </c>
      <c r="C17" s="201">
        <f>ROUNDUP(Saisie!I71,0)</f>
        <v>0</v>
      </c>
      <c r="D17" s="198" t="str">
        <f>IF(Saisie!J72&lt;&gt;"","indicateurs validés dans la compétence en cours d'acquisition : " &amp;CHAR(10) &amp; Saisie!J72,IF(C17&lt;&gt;0,Saisie!I72,""))</f>
        <v/>
      </c>
      <c r="E17" s="4"/>
    </row>
    <row r="18" spans="1:5" ht="90" customHeight="1" thickBot="1" x14ac:dyDescent="0.25">
      <c r="A18" s="200">
        <v>4</v>
      </c>
      <c r="B18" s="198" t="s">
        <v>40</v>
      </c>
      <c r="C18" s="201">
        <f>ROUNDUP(Saisie!I97,0)</f>
        <v>0</v>
      </c>
      <c r="D18" s="198" t="str">
        <f>IF(Saisie!J98&lt;&gt;"","indicateurs validés dans la compétence en cours d'acquisition : " &amp;CHAR(10) &amp; Saisie!J98,IF(C18&lt;&gt;0,Saisie!I98,""))</f>
        <v/>
      </c>
      <c r="E18" s="4"/>
    </row>
    <row r="19" spans="1:5" ht="90" customHeight="1" thickBot="1" x14ac:dyDescent="0.25">
      <c r="A19" s="200">
        <v>5</v>
      </c>
      <c r="B19" s="198" t="s">
        <v>41</v>
      </c>
      <c r="C19" s="201">
        <f>ROUNDUP(Saisie!I123,0)</f>
        <v>0</v>
      </c>
      <c r="D19" s="198" t="str">
        <f>IF(Saisie!J124&lt;&gt;"","indicateurs validés dans la compétence en cours d'acquisition : " &amp;CHAR(10) &amp; Saisie!J124,IF(C19&lt;&gt;0,Saisie!I124,""))</f>
        <v/>
      </c>
      <c r="E19" s="4"/>
    </row>
    <row r="20" spans="1:5" ht="90" customHeight="1" thickBot="1" x14ac:dyDescent="0.25">
      <c r="A20" s="200">
        <v>6</v>
      </c>
      <c r="B20" s="198" t="s">
        <v>44</v>
      </c>
      <c r="C20" s="201">
        <f>ROUNDUP(Saisie!I149,0)</f>
        <v>0</v>
      </c>
      <c r="D20" s="198" t="str">
        <f>IF(Saisie!J150&lt;&gt;"","indicateurs validés dans la compétence en cours d'acquisition : " &amp;CHAR(10) &amp; Saisie!J150,IF(C20&lt;&gt;0,Saisie!I150,""))</f>
        <v/>
      </c>
      <c r="E20" s="4"/>
    </row>
    <row r="21" spans="1:5" ht="90" customHeight="1" thickBot="1" x14ac:dyDescent="0.25">
      <c r="A21" s="200">
        <v>7</v>
      </c>
      <c r="B21" s="198" t="s">
        <v>45</v>
      </c>
      <c r="C21" s="201">
        <f>ROUNDUP(Saisie!I175,0)</f>
        <v>0</v>
      </c>
      <c r="D21" s="198" t="str">
        <f>IF(Saisie!J176&lt;&gt;"","indicateurs validés dans la compétence en cours d'acquisition : " &amp;CHAR(10) &amp; Saisie!J176,IF(C21&lt;&gt;0,Saisie!I176,""))</f>
        <v/>
      </c>
      <c r="E21" s="4"/>
    </row>
    <row r="22" spans="1:5" ht="90" customHeight="1" thickBot="1" x14ac:dyDescent="0.25">
      <c r="A22" s="200">
        <v>8</v>
      </c>
      <c r="B22" s="198" t="s">
        <v>46</v>
      </c>
      <c r="C22" s="201">
        <f>ROUNDUP(Saisie!I201,0)</f>
        <v>0</v>
      </c>
      <c r="D22" s="198" t="str">
        <f>IF(Saisie!J202&lt;&gt;"","indicateurs validés dans la compétence en cours d'acquisition : " &amp;CHAR(10) &amp; Saisie!J202,IF(C22&lt;&gt;0,Saisie!I202,""))</f>
        <v/>
      </c>
      <c r="E22" s="4"/>
    </row>
    <row r="23" spans="1:5" ht="90" customHeight="1" thickBot="1" x14ac:dyDescent="0.25">
      <c r="A23" s="200">
        <v>9</v>
      </c>
      <c r="B23" s="198" t="s">
        <v>47</v>
      </c>
      <c r="C23" s="201">
        <f>ROUNDUP(Saisie!I227,0)</f>
        <v>0</v>
      </c>
      <c r="D23" s="198" t="str">
        <f>IF(Saisie!J228&lt;&gt;"","indicateurs validés dans la compétence en cours d'acquisition : " &amp;CHAR(10) &amp; Saisie!J228,IF(C23&lt;&gt;0,Saisie!I228,""))</f>
        <v/>
      </c>
      <c r="E23" s="4"/>
    </row>
    <row r="24" spans="1:5" ht="90" customHeight="1" thickBot="1" x14ac:dyDescent="0.25">
      <c r="A24" s="200">
        <v>10</v>
      </c>
      <c r="B24" s="198" t="s">
        <v>48</v>
      </c>
      <c r="C24" s="201">
        <f>ROUNDUP(Saisie!I253,0)</f>
        <v>0</v>
      </c>
      <c r="D24" s="198" t="str">
        <f>IF(Saisie!J254&lt;&gt;"","indicateurs validés dans la compétence en cours d'acquisition : " &amp;CHAR(10) &amp; Saisie!J254,IF(C24&lt;&gt;0,Saisie!I254,""))</f>
        <v/>
      </c>
      <c r="E24" s="4"/>
    </row>
    <row r="25" spans="1:5" ht="90" customHeight="1" thickBot="1" x14ac:dyDescent="0.25">
      <c r="A25" s="200">
        <v>11</v>
      </c>
      <c r="B25" s="198" t="s">
        <v>49</v>
      </c>
      <c r="C25" s="201">
        <f>ROUNDUP(Saisie!I279,0)</f>
        <v>0</v>
      </c>
      <c r="D25" s="198" t="str">
        <f>IF(Saisie!J280&lt;&gt;"","indicateurs validés dans la compétence en cours d'acquisition : " &amp;CHAR(10) &amp; Saisie!J280,IF(C25&lt;&gt;0,Saisie!I280,""))</f>
        <v/>
      </c>
      <c r="E25" s="4"/>
    </row>
    <row r="26" spans="1:5" ht="90" customHeight="1" thickBot="1" x14ac:dyDescent="0.25">
      <c r="A26" s="200">
        <v>12</v>
      </c>
      <c r="B26" s="198" t="s">
        <v>50</v>
      </c>
      <c r="C26" s="201">
        <f>ROUNDUP(Saisie!I308,0)</f>
        <v>0</v>
      </c>
      <c r="D26" s="198" t="str">
        <f>IF(Saisie!J309&lt;&gt;"","indicateurs validés dans la compétence en cours d'acquisition : "&amp;CHAR(10)&amp;Saisie!J309,IF(C26&lt;&gt;0,Saisie!I309,""))</f>
        <v/>
      </c>
      <c r="E26" s="4"/>
    </row>
    <row r="27" spans="1:5" x14ac:dyDescent="0.2">
      <c r="A27" s="202"/>
      <c r="B27" s="203"/>
      <c r="C27" s="204"/>
      <c r="D27" s="203"/>
      <c r="E27" s="4"/>
    </row>
    <row r="28" spans="1:5" x14ac:dyDescent="0.2">
      <c r="E28" s="4"/>
    </row>
    <row r="29" spans="1:5" x14ac:dyDescent="0.2">
      <c r="E29" s="4"/>
    </row>
    <row r="30" spans="1:5" x14ac:dyDescent="0.2">
      <c r="E30" s="4"/>
    </row>
    <row r="31" spans="1:5" x14ac:dyDescent="0.2">
      <c r="E31" s="4"/>
    </row>
    <row r="32" spans="1:5" x14ac:dyDescent="0.2">
      <c r="E32" s="4"/>
    </row>
    <row r="33" spans="5:5" x14ac:dyDescent="0.2">
      <c r="E33" s="4"/>
    </row>
  </sheetData>
  <sheetProtection password="C577" sheet="1" objects="1" scenarios="1" selectLockedCells="1" sort="0"/>
  <mergeCells count="2">
    <mergeCell ref="A5:D5"/>
    <mergeCell ref="C4:D4"/>
  </mergeCells>
  <phoneticPr fontId="0" type="noConversion"/>
  <pageMargins left="0.42" right="0.19685039370078741" top="0.25" bottom="0.26" header="0.17" footer="0.17"/>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F27"/>
  <sheetViews>
    <sheetView workbookViewId="0">
      <selection activeCell="E12" sqref="E12"/>
    </sheetView>
  </sheetViews>
  <sheetFormatPr baseColWidth="10" defaultRowHeight="12.75" x14ac:dyDescent="0.2"/>
  <cols>
    <col min="1" max="1" width="5.42578125" customWidth="1"/>
    <col min="2" max="2" width="22.42578125" customWidth="1"/>
    <col min="3" max="3" width="70.7109375" customWidth="1"/>
    <col min="4" max="4" width="73.42578125" customWidth="1"/>
    <col min="5" max="5" width="81.28515625" customWidth="1"/>
    <col min="6" max="6" width="84" customWidth="1"/>
  </cols>
  <sheetData>
    <row r="1" spans="1:6" x14ac:dyDescent="0.2">
      <c r="D1" s="610" t="str">
        <f>Saisie!I1</f>
        <v>Compétences de Base Professionnelles</v>
      </c>
      <c r="E1" s="610"/>
    </row>
    <row r="2" spans="1:6" ht="15" x14ac:dyDescent="0.2">
      <c r="A2" s="3"/>
      <c r="D2" s="610"/>
      <c r="E2" s="610"/>
    </row>
    <row r="3" spans="1:6" ht="15" x14ac:dyDescent="0.2">
      <c r="A3" s="287" t="s">
        <v>32</v>
      </c>
      <c r="D3" s="610"/>
      <c r="E3" s="610"/>
    </row>
    <row r="4" spans="1:6" ht="15" x14ac:dyDescent="0.2">
      <c r="A4" s="3"/>
      <c r="D4" s="610"/>
      <c r="E4" s="610"/>
    </row>
    <row r="5" spans="1:6" ht="15.75" x14ac:dyDescent="0.2">
      <c r="A5" s="611" t="s">
        <v>52</v>
      </c>
      <c r="B5" s="611"/>
      <c r="C5" s="611"/>
      <c r="D5" s="611"/>
      <c r="E5" s="611"/>
    </row>
    <row r="6" spans="1:6" ht="15.75" x14ac:dyDescent="0.2">
      <c r="A6" s="2"/>
      <c r="B6" s="2"/>
      <c r="C6" s="2"/>
      <c r="D6" s="2"/>
      <c r="E6" s="2"/>
    </row>
    <row r="7" spans="1:6" ht="15" x14ac:dyDescent="0.2">
      <c r="A7" s="4" t="s">
        <v>51</v>
      </c>
    </row>
    <row r="8" spans="1:6" ht="13.5" thickBot="1" x14ac:dyDescent="0.25">
      <c r="D8" s="121"/>
    </row>
    <row r="9" spans="1:6" ht="18" customHeight="1" x14ac:dyDescent="0.2">
      <c r="A9" s="5" t="s">
        <v>36</v>
      </c>
      <c r="B9" s="6"/>
      <c r="C9" s="6"/>
      <c r="D9" t="s">
        <v>269</v>
      </c>
      <c r="E9" s="98" t="str">
        <f>IF(Saisie!H6&lt;&gt;0,Saisie!H6,"")</f>
        <v/>
      </c>
    </row>
    <row r="10" spans="1:6" ht="18" customHeight="1" x14ac:dyDescent="0.2">
      <c r="A10" s="8" t="s">
        <v>37</v>
      </c>
      <c r="B10" s="9"/>
      <c r="C10" s="46" t="str">
        <f>IF(Saisie!H12&lt;&gt;0,Saisie!H12,"")</f>
        <v/>
      </c>
      <c r="D10" s="587" t="s">
        <v>852</v>
      </c>
      <c r="E10" s="47" t="str">
        <f>IF(Saisie!H7&lt;&gt;0,Saisie!H7,"")</f>
        <v/>
      </c>
    </row>
    <row r="11" spans="1:6" ht="18" customHeight="1" x14ac:dyDescent="0.2">
      <c r="A11" s="8" t="s">
        <v>33</v>
      </c>
      <c r="B11" s="9"/>
      <c r="C11" s="46" t="str">
        <f>IF(Saisie!H13&lt;&gt;0,Saisie!H13,"")</f>
        <v/>
      </c>
      <c r="D11" s="587" t="s">
        <v>853</v>
      </c>
      <c r="E11" s="47" t="str">
        <f>IF(Saisie!H8&lt;&gt;0,Saisie!H8,"")</f>
        <v/>
      </c>
    </row>
    <row r="12" spans="1:6" ht="18" customHeight="1" thickBot="1" x14ac:dyDescent="0.25">
      <c r="A12" s="10" t="s">
        <v>38</v>
      </c>
      <c r="B12" s="11"/>
      <c r="C12" s="32" t="str">
        <f>IF(Saisie!I15&gt;0,Saisie!I15,"")</f>
        <v/>
      </c>
      <c r="D12" s="11"/>
      <c r="E12" s="12"/>
    </row>
    <row r="13" spans="1:6" ht="15.75" thickBot="1" x14ac:dyDescent="0.25">
      <c r="A13" s="3"/>
    </row>
    <row r="14" spans="1:6" ht="39" thickBot="1" x14ac:dyDescent="0.25">
      <c r="A14" s="30" t="s">
        <v>39</v>
      </c>
      <c r="B14" s="31" t="s">
        <v>34</v>
      </c>
      <c r="C14" s="107" t="s">
        <v>210</v>
      </c>
      <c r="D14" s="108" t="s">
        <v>211</v>
      </c>
      <c r="E14" s="109" t="s">
        <v>212</v>
      </c>
      <c r="F14" s="110" t="s">
        <v>213</v>
      </c>
    </row>
    <row r="15" spans="1:6" ht="129" customHeight="1" thickBot="1" x14ac:dyDescent="0.25">
      <c r="A15" s="13">
        <v>1</v>
      </c>
      <c r="B15" s="18" t="s">
        <v>586</v>
      </c>
      <c r="C15" s="103" t="str">
        <f>Saisie!I20</f>
        <v xml:space="preserve">Nomme le dispositif, quelques acteurs et lieux avant le début de son parcours : deux-trois éléments, sans en connaître les caractéristiques.
- Identifie quelques actions de formation
</v>
      </c>
      <c r="D15" s="104" t="str">
        <f>Saisie!I26</f>
        <v xml:space="preserve">- Formule des questions pour obtenir des précisions sur ce qu'il/elle peut faire pendant ou après de formation.
- Décrit son activité.
- S’exprime sur ce qu’il/elle va apprendre ou a appris et le met en lien avec son projet.
</v>
      </c>
      <c r="E15" s="105" t="str">
        <f>Saisie!I31</f>
        <v xml:space="preserve">- Etablit des liens précis entre ses apprentissages et le dispositif en retraçant une chronologie de ses apprentissages.
- Explique les objectifs de certains apprentissages en lien avec l’évaluation initiale et son contrat de formation.
</v>
      </c>
      <c r="F15" s="106" t="str">
        <f>Saisie!I36</f>
        <v xml:space="preserve">- Utilise des éléments d'argumentation pour analyser son parcours et les met en lien avec le contrat de formation et la suite de son parcours.
- Etablit des liens entre ses acquis et les exigences de son projet professionnel.
- Explique ce qu’il lui reste à apprendre et les étapes nécessaires.
</v>
      </c>
    </row>
    <row r="16" spans="1:6" ht="64.5" thickBot="1" x14ac:dyDescent="0.25">
      <c r="A16" s="13">
        <v>2</v>
      </c>
      <c r="B16" s="18" t="s">
        <v>42</v>
      </c>
      <c r="C16" s="19" t="str">
        <f>Saisie!I47</f>
        <v xml:space="preserve">- Identifie quelques règles liées au travail et la formation.
- Identifie quelques règles liées à sa formation et son statut.
- Liste et explique les attendus liés à son statut de stagiaire de la formation professionnelle - ce que l'on fait, ce que l'on ne fait pas.
</v>
      </c>
      <c r="D16" s="29" t="str">
        <f>Saisie!I52</f>
        <v xml:space="preserve">- Comprend et applique les attendus liés à la formation et à son statut.
- Explique, est ouvert-e aux fonctionnements relationnels implicites, aux codes vestimentaires, en particulier au sein de la vie de groupe, en formation et/ou en stage.
</v>
      </c>
      <c r="E16" s="25" t="str">
        <f>Saisie!I57</f>
        <v xml:space="preserve">- Observe les modes de fonctionnement dans un cadre donné avant d'agir et les explicite.
- Adapte ses façons d’intervenir selon les règlements et les codes de la situation socio-professionnelle rencontrée.
</v>
      </c>
      <c r="F16" s="26" t="str">
        <f>Saisie!I62</f>
        <v xml:space="preserve">- Explique les règles et les codes d’un contexte donné à des personnes qui ne le connaissent pas.
- Parle des codes sans faire appel à sa situation personnelle (Capacité à se décentrer).
</v>
      </c>
    </row>
    <row r="17" spans="1:6" ht="77.25" thickBot="1" x14ac:dyDescent="0.25">
      <c r="A17" s="13">
        <v>3</v>
      </c>
      <c r="B17" s="18" t="s">
        <v>43</v>
      </c>
      <c r="C17" s="19" t="str">
        <f>Saisie!I73</f>
        <v xml:space="preserve">- Nomme quelques exigences liées au monde du travail par rapport à un secteur d'activité . 
- Possède des représentations du travail non étayées par l'expérience.
- Se montre prêt-e à découvrir les exigences liées au monde du travail sans en avoir fait l’expérience.
</v>
      </c>
      <c r="D17" s="20" t="str">
        <f>Saisie!I78</f>
        <v xml:space="preserve">-Liste et précise différents types d'exigence liés à un ou des métiers (tâche, environnement, codes,,,)
- Compare des éléments constatés du monde professionnel et/ou du métier visé à ses représentations.
</v>
      </c>
      <c r="E17" s="25" t="str">
        <f>Saisie!I83</f>
        <v xml:space="preserve">- Adopte une posture d’apprentissage.
- Respecte les attendus du poste pour un métier visé.
- Formule les spécificités et les exigences du poste pour un métier visé.
</v>
      </c>
      <c r="F17" s="26" t="str">
        <f>Saisie!I88</f>
        <v xml:space="preserve">- Valorise et optimise une expérience professionnelle dans le cadre de stages ou de situations d’entraînement.
- Adopte une posture de futur-e professionnel-le face à des représentants de l’entreprise ou de la formation qualifiante.
</v>
      </c>
    </row>
    <row r="18" spans="1:6" ht="77.25" thickBot="1" x14ac:dyDescent="0.25">
      <c r="A18" s="13">
        <v>4</v>
      </c>
      <c r="B18" s="18" t="s">
        <v>40</v>
      </c>
      <c r="C18" s="19" t="str">
        <f>Saisie!I99</f>
        <v xml:space="preserve">- Reconnaît et nomme les problématiques à résoudre  (santé, logement, économique ou d'ordre familial) pour favoriser la réalisation de son projet professionnel,
</v>
      </c>
      <c r="D18" s="20" t="str">
        <f>Saisie!I104</f>
        <v xml:space="preserve">- Accepte une démarche de recherche de solutions.
- Se renseigne sur des personnes ressources et accepte de les rencontrer afin de lever les freins à son insertion professionnelle.
- Accepte toute forme d'accompagnement utile à sa démarche.
</v>
      </c>
      <c r="E18" s="25" t="str">
        <f>Saisie!I109</f>
        <v xml:space="preserve">- Trouve des solutions à ses problématiques et les explicite.
- Evoque les ajustements nécessaires à son parcours pour la résolution des problèmes.
- Utilise les ressources connues.
</v>
      </c>
      <c r="F18" s="26" t="str">
        <f>Saisie!I114</f>
        <v xml:space="preserve">- Mobilise tous les types de ressources disponibles.
- Fait face aux aléas de façon adaptée tout en gérant le suivi de son parcours.
</v>
      </c>
    </row>
    <row r="19" spans="1:6" ht="64.5" thickBot="1" x14ac:dyDescent="0.25">
      <c r="A19" s="13">
        <v>5</v>
      </c>
      <c r="B19" s="18" t="s">
        <v>41</v>
      </c>
      <c r="C19" s="19" t="str">
        <f>Saisie!I125</f>
        <v xml:space="preserve">- Enonce une ou plusieurs idées de projet professionnel.
</v>
      </c>
      <c r="D19" s="20" t="str">
        <f>Saisie!I130</f>
        <v xml:space="preserve">- Identifie les exigences et les réalités du secteur visé.
- Analyse la pertinence de son souhait au regard des réalités constatées.
</v>
      </c>
      <c r="E19" s="25" t="str">
        <f>Saisie!I135</f>
        <v xml:space="preserve">- Compare ses représentations aux réalités du secteur visé.
- Présente de façon claire et argumentée son projet auprès de représentants d'organismes de formation et de l’entreprise.
</v>
      </c>
      <c r="F19" s="26" t="str">
        <f>Saisie!I140</f>
        <v xml:space="preserve">- Choisit en justifiant sa voie d'accès à l'emploi (directe ou via une formation).
- Rend compte oralement d’un engagement précis pour  son projet (accès à un emploi, à une formation d'accès à la qualification ou qualifiante).
</v>
      </c>
    </row>
    <row r="20" spans="1:6" ht="77.25" thickBot="1" x14ac:dyDescent="0.25">
      <c r="A20" s="13">
        <v>6</v>
      </c>
      <c r="B20" s="18" t="s">
        <v>44</v>
      </c>
      <c r="C20" s="19" t="str">
        <f>Saisie!I151</f>
        <v xml:space="preserve">- Cherche et identifie les données nécessaires à la résolution d’un calcul et/ou d’une situation de logique.
- Réalise les opérations nécessaires de façon partielle, avec une aide.
- Raisonne et/ou exécute avec un accompagnement.
</v>
      </c>
      <c r="D20" s="20" t="str">
        <f>Saisie!I156</f>
        <v xml:space="preserve">- Choisit le bon opérateur en fonction de la situation.
- Estime un ordre de grandeur.
- Vérifie les résultats en tenant compte des éléments de la situation de calcul liée à son environnement.
</v>
      </c>
      <c r="E20" s="25" t="str">
        <f>Saisie!I161</f>
        <v xml:space="preserve">- Utilise un raisonnement adapté et efficace pour résoudre des questions mathématiques dans des situations courantes.
- Organise les étapes de la réalisation de son raisonnement en tenant compte de toutes les données.
- Effectue les opérations nécessaires pour résoudre des situations de calcul professionnelles
</v>
      </c>
      <c r="F20" s="26" t="str">
        <f>Saisie!I166</f>
        <v xml:space="preserve">-  Identifie ses façons de planifier et de trouver des résultats ou des solutions à un problème donné.
- Interroge ses manières d’organiser les données et de les mettre en lien avec le problème à résoudre.
- Explique à quelqu’un les stratégies utilisées pour trouver la ou les solutions possibles.
</v>
      </c>
    </row>
    <row r="21" spans="1:6" ht="64.5" thickBot="1" x14ac:dyDescent="0.25">
      <c r="A21" s="13">
        <v>7</v>
      </c>
      <c r="B21" s="18" t="s">
        <v>45</v>
      </c>
      <c r="C21" s="19" t="str">
        <f>Saisie!I177</f>
        <v xml:space="preserve">- Sélectionne le lieu ressource adapté à une solution donnée.
- Respecte les horaires des espaces proposés par les organismes de formation.
- Se rend seul-e dans les espaces connus proposés par le formateur.
</v>
      </c>
      <c r="D21" s="20" t="str">
        <f>Saisie!I182</f>
        <v xml:space="preserve">- Accepte de se rendre dans des espaces inconnus dans le cadre de la formation.
- Estime (par ordre de grandeur, par calcul), le temps et le coût des déplacements.
- Se déplace accompagné-e- dans des espaces inconnus. 
</v>
      </c>
      <c r="E21" s="25" t="str">
        <f>Saisie!I187</f>
        <v xml:space="preserve">- Prend l’initiative de découvrir seul-e- des espaces inconnus sans faire appel à des tiers.
- Prend l'initiative de mesurer le temps et les coûts liés à ses déplacements.
- Prépare, accompagné-e-, les éléments lui permettant d’honorer des rendez-vous en lien avec sa formation.
</v>
      </c>
      <c r="F21" s="26" t="str">
        <f>Saisie!I192</f>
        <v xml:space="preserve">- Organise, en autonomie, les éléments lui permettant d’honorer des rendez-vous en lien avec sa formation.
- Communique de façon anticipée aux responsables de formation ses rendez-vous.
- Découvre seul-e- et à son initiative des espaces inconnus.
</v>
      </c>
    </row>
    <row r="22" spans="1:6" ht="51.75" thickBot="1" x14ac:dyDescent="0.25">
      <c r="A22" s="13">
        <v>8</v>
      </c>
      <c r="B22" s="18" t="s">
        <v>46</v>
      </c>
      <c r="C22" s="19" t="str">
        <f>Saisie!I203</f>
        <v>- S’intéresse à l’ensemble des participants.
- Identifie les règles de vie de groupe.
- Adopte une attitude responsable dans l’espace de formation.
- Mémorise les prénoms des participants.</v>
      </c>
      <c r="D22" s="20" t="str">
        <f>Saisie!I208</f>
        <v xml:space="preserve">- Adhère aux travaux de groupe proposés par les formateurs.
- Développe une attitude bienveillante à l’égard des autres membres.
- Accepte l’aide des autre participants.
</v>
      </c>
      <c r="E22" s="25" t="str">
        <f>Saisie!I213</f>
        <v xml:space="preserve">- Fait des propositions au groupe.
- Ajuste ses actions en tenant compte d’autres propositions.
- Varie son rôle au sein d’un groupe selon les tâches et les interactions.
</v>
      </c>
      <c r="F22" s="26" t="str">
        <f>Saisie!I218</f>
        <v xml:space="preserve">- Propose des solutions à des problèmes suscités par le travail du groupe ou de l’équipe.
- Argumente ses propositions.
- Etablit une médiation face à une situation conflictuelle au sein du groupe.
</v>
      </c>
    </row>
    <row r="23" spans="1:6" ht="77.25" thickBot="1" x14ac:dyDescent="0.25">
      <c r="A23" s="13">
        <v>9</v>
      </c>
      <c r="B23" s="18" t="s">
        <v>47</v>
      </c>
      <c r="C23" s="19" t="str">
        <f>Saisie!I229</f>
        <v xml:space="preserve">- Nomme et décrit quelques activités de façon peu précise. 
- Se fait comprendre globalement sur ce qu'il/elle sait faire ou aime faire.
- A certains moments, est amené à répéter pour se faire comprendre.
</v>
      </c>
      <c r="D23" s="20" t="str">
        <f>Saisie!I234</f>
        <v xml:space="preserve">- Présente une série d’activités réalisées à des moments différents.
- Rattache ses activités à des situations vécues.
- Utilise des marqueurs temporels pour pallier la maîtrise partielle de l’expression précise du passé.
</v>
      </c>
      <c r="E23" s="25" t="str">
        <f>Saisie!I239</f>
        <v xml:space="preserve">- Décrit et situe des activités en utilisant un discours  avec des mots et expressions adaptés et précis.
- Peut varier ses façons de parler de ses activités, sans se répéter et en faisant des liens avec des situations précises.
- Valorise ses compétences en donnant des exemples pertinents
</v>
      </c>
      <c r="F23" s="26" t="str">
        <f>Saisie!I244</f>
        <v xml:space="preserve">- Choisit ce qu’il/elle doit dire en fonction de l'objectif, en faisant la part des aspects personnels.
- Présente les éléments pertinents de ses activités.
</v>
      </c>
    </row>
    <row r="24" spans="1:6" ht="77.25" thickBot="1" x14ac:dyDescent="0.25">
      <c r="A24" s="13">
        <v>10</v>
      </c>
      <c r="B24" s="18" t="s">
        <v>48</v>
      </c>
      <c r="C24" s="19" t="str">
        <f>Saisie!I255</f>
        <v xml:space="preserve">Présente quelques éléments de son identité – nom, prénom, état civil, nombre d’enfants, entourage familial, lieu d’habitation.
</v>
      </c>
      <c r="D24" s="20" t="str">
        <f>Saisie!I260</f>
        <v xml:space="preserve">- Présente son parcours et parle de son projet aux acteurs de la formation de l’emploi.
- Utilise les codes sociaux correspondant aux situations de communication formelles de l’insertion.
</v>
      </c>
      <c r="E24" s="25" t="str">
        <f>Saisie!I265</f>
        <v xml:space="preserve">- Communique, en face à face, de façon fluide et interagit en prenant de la distance par rapport à sa vie personnelle.
- Décrit ou raconte, en face à face, un événement pour justifier un choix dans le cadre de son parcours.
</v>
      </c>
      <c r="F24" s="26" t="str">
        <f>Saisie!I270</f>
        <v xml:space="preserve">- Choisit les contenus de sa communication selon l’interlocuteur.
- Connaît et respecte les codes sociaux de la communication verbale et non verbale.
- Prend l’initiative de la parole à bon escient
</v>
      </c>
    </row>
    <row r="25" spans="1:6" ht="77.25" thickBot="1" x14ac:dyDescent="0.25">
      <c r="A25" s="13">
        <v>11</v>
      </c>
      <c r="B25" s="18" t="s">
        <v>49</v>
      </c>
      <c r="C25" s="19" t="str">
        <f>Saisie!I281</f>
        <v xml:space="preserve">- Comprend et produit des éléments liés à la situation d’énonciation (qui, à qui, quand, quoi).
- Peut avoir  besoin de modèles pour produire un texte d'une quinzaine de mots.
- Produit des formes recevables dans le cadre d’interactions bienveillantes et récurrentes (conseiller mission locale,formateur).
</v>
      </c>
      <c r="D25" s="20" t="str">
        <f>Saisie!I289</f>
        <v xml:space="preserve">- Comprend des textes informatifs sur des sujets liés à son projet et son parcours
- Produit des listes, des demandes d’information, des mots d’excuse. 
- Mobilise l'inférence pour trouver du sens dans des textes variés.
</v>
      </c>
      <c r="E25" s="25" t="str">
        <f>Saisie!I294</f>
        <v xml:space="preserve">- Commence à maîtriser de nouveaux genres discursifs, en particulier ceux nécessaires à son projet. 
- Relit et révise ses productions pour les améliorer.
- Reformule et synthétise des éléments compris après une lecture.
</v>
      </c>
      <c r="F25" s="26" t="str">
        <f>Saisie!I299</f>
        <v xml:space="preserve">- Trouve des sens variés en cherchant si nécessaire des informations complémentaires pour expliciter des données.
- Analyse ses productions et demande de relire pour vérifier ses écrits avant de les transmettre à des destinataires institutionnels.
</v>
      </c>
    </row>
    <row r="26" spans="1:6" ht="77.25" thickBot="1" x14ac:dyDescent="0.25">
      <c r="A26" s="13">
        <v>12</v>
      </c>
      <c r="B26" s="18" t="s">
        <v>50</v>
      </c>
      <c r="C26" s="21" t="str">
        <f>Saisie!I310</f>
        <v xml:space="preserve">- Explore l’outil informatique.
- Découvre et s’approprie le fonctionnement d’un logiciel, d’un site, d’un outil et l’utilise en faisant appel à un tiers si nécessaire.
</v>
      </c>
      <c r="D26" s="22" t="str">
        <f>Saisie!I315</f>
        <v>- Cherche à utiliser des fonctionnalités différentes des outils selon les besoins de son projet.
- Peut s’adapter à de nouvelles navigations si nécessaire.
- Retrouve un logiciel ou un document dans une arborescence.
- Crée, nomme, supprime, déplace des dossiers et des fichiers
accompagné-e d’un tiers si nécessaire.</v>
      </c>
      <c r="E26" s="27" t="str">
        <f>Saisie!I320</f>
        <v xml:space="preserve">- Choisit les modalités les plus efficaces pour faire avancer son projet en utilisant les TIC.
</v>
      </c>
      <c r="F26" s="28" t="str">
        <f>Saisie!I325</f>
        <v xml:space="preserve">- Elargit la palette des ressources par son degré d’autonomie et de recherche personnelle afin de faire avancer son projet.
</v>
      </c>
    </row>
    <row r="27" spans="1:6" x14ac:dyDescent="0.2">
      <c r="A27" s="14"/>
      <c r="B27" s="15"/>
      <c r="C27" s="15"/>
      <c r="D27" s="15"/>
      <c r="E27" s="16"/>
    </row>
  </sheetData>
  <sheetProtection password="C577" sheet="1" objects="1" scenarios="1" selectLockedCells="1" sort="0"/>
  <mergeCells count="2">
    <mergeCell ref="D1:E4"/>
    <mergeCell ref="A5:E5"/>
  </mergeCells>
  <phoneticPr fontId="9" type="noConversion"/>
  <pageMargins left="0.2" right="0.19685039370078741" top="0.38" bottom="0.33" header="0.26" footer="0.22"/>
  <pageSetup paperSize="9" scale="4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9">
    <tabColor indexed="13"/>
  </sheetPr>
  <dimension ref="A1:O36"/>
  <sheetViews>
    <sheetView zoomScaleNormal="100" workbookViewId="0">
      <selection activeCell="N12" sqref="N12"/>
    </sheetView>
  </sheetViews>
  <sheetFormatPr baseColWidth="10" defaultColWidth="11.42578125" defaultRowHeight="18" x14ac:dyDescent="0.25"/>
  <cols>
    <col min="1" max="1" width="26.42578125" style="216" customWidth="1"/>
    <col min="2" max="5" width="3.85546875" style="216" customWidth="1"/>
    <col min="6" max="6" width="13.140625" style="216" customWidth="1"/>
    <col min="7" max="7" width="4.5703125" style="216" hidden="1" customWidth="1"/>
    <col min="8" max="10" width="11.42578125" style="216" hidden="1" customWidth="1"/>
    <col min="11" max="11" width="25" style="216" customWidth="1"/>
    <col min="12" max="12" width="11.42578125" style="216" hidden="1" customWidth="1"/>
    <col min="13" max="13" width="26.7109375" style="216" customWidth="1"/>
    <col min="14" max="14" width="15.28515625" style="216" bestFit="1" customWidth="1"/>
    <col min="15" max="16384" width="11.42578125" style="216"/>
  </cols>
  <sheetData>
    <row r="1" spans="1:15" ht="45" customHeight="1" thickBot="1" x14ac:dyDescent="0.3">
      <c r="A1" s="444"/>
      <c r="B1" s="612" t="str">
        <f xml:space="preserve"> Saisie!I1&amp; CHAR(10)&amp;"évaluation initiale " &amp; DAY(Saisie!I15)&amp;"/"&amp;MONTH(Saisie!I15)&amp;"/"&amp;YEAR(Saisie!I15)&amp; "- Annexe 1 - AU CONTRAT DE FORMATION"</f>
        <v>Compétences de Base Professionnelles
évaluation initiale 0/1/1900- Annexe 1 - AU CONTRAT DE FORMATION</v>
      </c>
      <c r="C1" s="613"/>
      <c r="D1" s="613"/>
      <c r="E1" s="613"/>
      <c r="F1" s="613"/>
      <c r="G1" s="613"/>
      <c r="H1" s="613"/>
      <c r="I1" s="613"/>
      <c r="J1" s="613"/>
      <c r="K1" s="613"/>
      <c r="L1" s="444"/>
      <c r="M1" s="444"/>
      <c r="N1" s="229"/>
    </row>
    <row r="2" spans="1:15" ht="42" customHeight="1" x14ac:dyDescent="0.25">
      <c r="A2" s="213">
        <f>Saisie!H12</f>
        <v>0</v>
      </c>
      <c r="B2" s="632" t="s">
        <v>327</v>
      </c>
      <c r="C2" s="633"/>
      <c r="D2" s="633"/>
      <c r="E2" s="634"/>
      <c r="F2" s="626" t="s">
        <v>319</v>
      </c>
      <c r="G2" s="627"/>
      <c r="H2" s="627"/>
      <c r="I2" s="627"/>
      <c r="J2" s="627"/>
      <c r="K2" s="627"/>
      <c r="L2" s="627"/>
      <c r="M2" s="628"/>
      <c r="O2"/>
    </row>
    <row r="3" spans="1:15" ht="17.25" customHeight="1" thickBot="1" x14ac:dyDescent="0.3">
      <c r="A3" s="214">
        <f>Saisie!H13</f>
        <v>0</v>
      </c>
      <c r="B3" s="241" t="s">
        <v>322</v>
      </c>
      <c r="C3" s="242" t="s">
        <v>323</v>
      </c>
      <c r="D3" s="242" t="s">
        <v>324</v>
      </c>
      <c r="E3" s="242" t="s">
        <v>325</v>
      </c>
      <c r="F3" s="629"/>
      <c r="G3" s="630"/>
      <c r="H3" s="630"/>
      <c r="I3" s="630"/>
      <c r="J3" s="630"/>
      <c r="K3" s="630"/>
      <c r="L3" s="630"/>
      <c r="M3" s="631"/>
    </row>
    <row r="4" spans="1:15" ht="96.75" customHeight="1" thickBot="1" x14ac:dyDescent="0.3">
      <c r="A4" s="586" t="s">
        <v>461</v>
      </c>
      <c r="B4" s="215" t="str">
        <f>IF('CdC_initial (validées)'!C15=1,"X","")</f>
        <v/>
      </c>
      <c r="C4" s="215" t="str">
        <f>IF('CdC_initial (validées)'!C15=2,"X","")</f>
        <v/>
      </c>
      <c r="D4" s="215" t="str">
        <f>IF('CdC_initial (validées)'!C15=3,"X","")</f>
        <v/>
      </c>
      <c r="E4" s="215" t="str">
        <f>IF('CdC_initial (validées)'!C15=4,"X","")</f>
        <v/>
      </c>
      <c r="F4" s="625" t="str">
        <f>IF(Saisie!I42&lt;&gt;0,Saisie!I42,"")</f>
        <v/>
      </c>
      <c r="G4" s="622"/>
      <c r="H4" s="622"/>
      <c r="I4" s="622"/>
      <c r="J4" s="622"/>
      <c r="K4" s="622"/>
      <c r="L4" s="623"/>
      <c r="M4" s="624"/>
    </row>
    <row r="5" spans="1:15" ht="95.25" customHeight="1" thickBot="1" x14ac:dyDescent="0.3">
      <c r="A5" s="235" t="s">
        <v>83</v>
      </c>
      <c r="B5" s="215" t="str">
        <f>IF('CdC_initial (validées)'!C16=1,"X","")</f>
        <v/>
      </c>
      <c r="C5" s="215" t="str">
        <f>IF('CdC_initial (validées)'!C16=2,"X","")</f>
        <v/>
      </c>
      <c r="D5" s="215" t="str">
        <f>IF('CdC_initial (validées)'!C16=3,"X","")</f>
        <v/>
      </c>
      <c r="E5" s="215" t="str">
        <f>IF('CdC_initial (validées)'!C16=4,"X","")</f>
        <v/>
      </c>
      <c r="F5" s="621" t="str">
        <f>IF(Saisie!I68&lt;&gt;0,Saisie!I68,"")</f>
        <v/>
      </c>
      <c r="G5" s="622"/>
      <c r="H5" s="622"/>
      <c r="I5" s="622"/>
      <c r="J5" s="622"/>
      <c r="K5" s="622"/>
      <c r="L5" s="623"/>
      <c r="M5" s="624"/>
    </row>
    <row r="6" spans="1:15" ht="99" customHeight="1" thickBot="1" x14ac:dyDescent="0.3">
      <c r="A6" s="235" t="s">
        <v>320</v>
      </c>
      <c r="B6" s="215" t="str">
        <f>IF('CdC_initial (validées)'!C17=1,"X","")</f>
        <v/>
      </c>
      <c r="C6" s="215" t="str">
        <f>IF('CdC_initial (validées)'!C17=2,"X","")</f>
        <v/>
      </c>
      <c r="D6" s="215" t="str">
        <f>IF('CdC_initial (validées)'!C17=3,"X","")</f>
        <v/>
      </c>
      <c r="E6" s="215" t="str">
        <f>IF('CdC_initial (validées)'!C17=4,"X","")</f>
        <v/>
      </c>
      <c r="F6" s="621" t="str">
        <f>IF(Saisie!I94&lt;&gt;0,Saisie!I94,"")</f>
        <v/>
      </c>
      <c r="G6" s="622"/>
      <c r="H6" s="622"/>
      <c r="I6" s="622"/>
      <c r="J6" s="622"/>
      <c r="K6" s="622"/>
      <c r="L6" s="623"/>
      <c r="M6" s="624"/>
    </row>
    <row r="7" spans="1:15" ht="81" customHeight="1" thickBot="1" x14ac:dyDescent="0.3">
      <c r="A7" s="235" t="s">
        <v>321</v>
      </c>
      <c r="B7" s="215" t="str">
        <f>IF('CdC_initial (validées)'!C18=1,"X","")</f>
        <v/>
      </c>
      <c r="C7" s="215" t="str">
        <f>IF('CdC_initial (validées)'!C18=2,"X","")</f>
        <v/>
      </c>
      <c r="D7" s="215" t="str">
        <f>IF('CdC_initial (validées)'!C18=3,"X","")</f>
        <v/>
      </c>
      <c r="E7" s="215" t="str">
        <f>IF('CdC_initial (validées)'!C18=4,"X","")</f>
        <v/>
      </c>
      <c r="F7" s="621" t="str">
        <f>IF(Saisie!I120&lt;&gt;0,Saisie!I120,"")</f>
        <v/>
      </c>
      <c r="G7" s="622"/>
      <c r="H7" s="622"/>
      <c r="I7" s="622"/>
      <c r="J7" s="622"/>
      <c r="K7" s="622"/>
      <c r="L7" s="623"/>
      <c r="M7" s="624"/>
    </row>
    <row r="8" spans="1:15" ht="81" customHeight="1" thickBot="1" x14ac:dyDescent="0.3">
      <c r="A8" s="235" t="s">
        <v>317</v>
      </c>
      <c r="B8" s="215" t="str">
        <f>IF('CdC_initial (validées)'!C19=1,"X","")</f>
        <v/>
      </c>
      <c r="C8" s="215" t="str">
        <f>IF('CdC_initial (validées)'!C19=2,"X","")</f>
        <v/>
      </c>
      <c r="D8" s="215" t="str">
        <f>IF('CdC_initial (validées)'!C19=3,"X","")</f>
        <v/>
      </c>
      <c r="E8" s="215" t="str">
        <f>IF('CdC_initial (validées)'!C19=4,"X","")</f>
        <v/>
      </c>
      <c r="F8" s="621" t="str">
        <f>IF(Saisie!I146&lt;&gt;0,Saisie!I146,"")</f>
        <v/>
      </c>
      <c r="G8" s="622"/>
      <c r="H8" s="622"/>
      <c r="I8" s="622"/>
      <c r="J8" s="622"/>
      <c r="K8" s="622"/>
      <c r="L8" s="623"/>
      <c r="M8" s="624"/>
    </row>
    <row r="9" spans="1:15" ht="81" customHeight="1" thickBot="1" x14ac:dyDescent="0.3">
      <c r="A9" s="235" t="s">
        <v>318</v>
      </c>
      <c r="B9" s="215" t="str">
        <f>IF('CdC_initial (validées)'!C20=1,"X","")</f>
        <v/>
      </c>
      <c r="C9" s="215" t="str">
        <f>IF('CdC_initial (validées)'!C20=2,"X","")</f>
        <v/>
      </c>
      <c r="D9" s="215" t="str">
        <f>IF('CdC_initial (validées)'!C20=3,"X","")</f>
        <v/>
      </c>
      <c r="E9" s="215" t="str">
        <f>IF('CdC_initial (validées)'!C20=4,"X","")</f>
        <v/>
      </c>
      <c r="F9" s="621" t="str">
        <f>IF(Saisie!I172&lt;&gt;0,Saisie!I172,"")</f>
        <v/>
      </c>
      <c r="G9" s="622"/>
      <c r="H9" s="622"/>
      <c r="I9" s="622"/>
      <c r="J9" s="622"/>
      <c r="K9" s="622"/>
      <c r="L9" s="623"/>
      <c r="M9" s="624"/>
    </row>
    <row r="10" spans="1:15" ht="81" customHeight="1" thickBot="1" x14ac:dyDescent="0.3">
      <c r="A10" s="235" t="s">
        <v>139</v>
      </c>
      <c r="B10" s="215" t="str">
        <f>IF('CdC_initial (validées)'!C21=1,"X","")</f>
        <v/>
      </c>
      <c r="C10" s="215" t="str">
        <f>IF('CdC_initial (validées)'!C21=2,"X","")</f>
        <v/>
      </c>
      <c r="D10" s="215" t="str">
        <f>IF('CdC_initial (validées)'!C21=3,"X","")</f>
        <v/>
      </c>
      <c r="E10" s="215" t="str">
        <f>IF('CdC_initial (validées)'!C21=4,"X","")</f>
        <v/>
      </c>
      <c r="F10" s="621" t="str">
        <f>IF(Saisie!I198&lt;&gt;0,Saisie!I198,"")</f>
        <v/>
      </c>
      <c r="G10" s="622"/>
      <c r="H10" s="622"/>
      <c r="I10" s="622"/>
      <c r="J10" s="622"/>
      <c r="K10" s="622"/>
      <c r="L10" s="623"/>
      <c r="M10" s="624"/>
    </row>
    <row r="11" spans="1:15" ht="81" customHeight="1" thickBot="1" x14ac:dyDescent="0.3">
      <c r="A11" s="235" t="s">
        <v>150</v>
      </c>
      <c r="B11" s="215" t="str">
        <f>IF('CdC_initial (validées)'!C22=1,"X","")</f>
        <v/>
      </c>
      <c r="C11" s="215" t="str">
        <f>IF('CdC_initial (validées)'!C22=2,"X","")</f>
        <v/>
      </c>
      <c r="D11" s="215" t="str">
        <f>IF('CdC_initial (validées)'!C22=3,"X","")</f>
        <v/>
      </c>
      <c r="E11" s="215" t="str">
        <f>IF('CdC_initial (validées)'!C22=4,"X","")</f>
        <v/>
      </c>
      <c r="F11" s="621" t="str">
        <f>IF(Saisie!I224&lt;&gt;0,Saisie!I224,"")</f>
        <v/>
      </c>
      <c r="G11" s="622"/>
      <c r="H11" s="622"/>
      <c r="I11" s="622"/>
      <c r="J11" s="622"/>
      <c r="K11" s="622"/>
      <c r="L11" s="623"/>
      <c r="M11" s="624"/>
    </row>
    <row r="12" spans="1:15" ht="84.75" customHeight="1" thickBot="1" x14ac:dyDescent="0.3">
      <c r="A12" s="235" t="s">
        <v>268</v>
      </c>
      <c r="B12" s="215" t="str">
        <f>IF('CdC_initial (validées)'!C23=1,"X","")</f>
        <v/>
      </c>
      <c r="C12" s="215" t="str">
        <f>IF('CdC_initial (validées)'!C23=2,"X","")</f>
        <v/>
      </c>
      <c r="D12" s="215" t="str">
        <f>IF('CdC_initial (validées)'!C23=3,"X","")</f>
        <v/>
      </c>
      <c r="E12" s="215" t="str">
        <f>IF('CdC_initial (validées)'!C23=4,"X","")</f>
        <v/>
      </c>
      <c r="F12" s="621" t="str">
        <f>IF(Saisie!I250&lt;&gt;0,Saisie!I250,"")</f>
        <v/>
      </c>
      <c r="G12" s="622"/>
      <c r="H12" s="622"/>
      <c r="I12" s="622"/>
      <c r="J12" s="622"/>
      <c r="K12" s="622"/>
      <c r="L12" s="623"/>
      <c r="M12" s="624"/>
    </row>
    <row r="13" spans="1:15" ht="84.75" customHeight="1" thickBot="1" x14ac:dyDescent="0.3">
      <c r="A13" s="235" t="s">
        <v>170</v>
      </c>
      <c r="B13" s="215" t="str">
        <f>IF('CdC_initial (validées)'!C24=1,"X","")</f>
        <v/>
      </c>
      <c r="C13" s="215" t="str">
        <f>IF('CdC_initial (validées)'!C24=2,"X","")</f>
        <v/>
      </c>
      <c r="D13" s="215" t="str">
        <f>IF('CdC_initial (validées)'!C24=3,"X","")</f>
        <v/>
      </c>
      <c r="E13" s="215" t="str">
        <f>IF('CdC_initial (validées)'!C24=4,"X","")</f>
        <v/>
      </c>
      <c r="F13" s="621" t="str">
        <f>IF(Saisie!I276&lt;&gt;0,Saisie!I276,"")</f>
        <v/>
      </c>
      <c r="G13" s="622"/>
      <c r="H13" s="622"/>
      <c r="I13" s="622"/>
      <c r="J13" s="622"/>
      <c r="K13" s="622"/>
      <c r="L13" s="623"/>
      <c r="M13" s="624"/>
    </row>
    <row r="14" spans="1:15" ht="84.75" customHeight="1" thickBot="1" x14ac:dyDescent="0.3">
      <c r="A14" s="235" t="s">
        <v>326</v>
      </c>
      <c r="B14" s="215" t="str">
        <f>IF('CdC_initial (validées)'!C25=1,"X","")</f>
        <v/>
      </c>
      <c r="C14" s="215" t="str">
        <f>IF('CdC_initial (validées)'!C25=2,"X","")</f>
        <v/>
      </c>
      <c r="D14" s="215" t="str">
        <f>IF('CdC_initial (validées)'!C25=3,"X","")</f>
        <v/>
      </c>
      <c r="E14" s="215" t="str">
        <f>IF('CdC_initial (validées)'!C25=4,"X","")</f>
        <v/>
      </c>
      <c r="F14" s="621" t="str">
        <f>IF(Saisie!I305&lt;&gt;0,Saisie!I305,"")</f>
        <v/>
      </c>
      <c r="G14" s="622"/>
      <c r="H14" s="622"/>
      <c r="I14" s="622"/>
      <c r="J14" s="622"/>
      <c r="K14" s="622"/>
      <c r="L14" s="623"/>
      <c r="M14" s="624"/>
    </row>
    <row r="15" spans="1:15" ht="107.25" customHeight="1" thickBot="1" x14ac:dyDescent="0.3">
      <c r="A15" s="235" t="s">
        <v>200</v>
      </c>
      <c r="B15" s="215" t="str">
        <f>IF('CdC_initial (validées)'!C26=1,"X","")</f>
        <v/>
      </c>
      <c r="C15" s="215" t="str">
        <f>IF('CdC_initial (validées)'!C26=2,"X","")</f>
        <v/>
      </c>
      <c r="D15" s="215" t="str">
        <f>IF('CdC_initial (validées)'!C26=3,"X","")</f>
        <v/>
      </c>
      <c r="E15" s="215" t="str">
        <f>IF('CdC_initial (validées)'!C26=4,"X","")</f>
        <v/>
      </c>
      <c r="F15" s="621" t="str">
        <f>IF(Saisie!I331&lt;&gt;0,Saisie!I331,"")</f>
        <v/>
      </c>
      <c r="G15" s="622"/>
      <c r="H15" s="622"/>
      <c r="I15" s="622"/>
      <c r="J15" s="622"/>
      <c r="K15" s="622"/>
      <c r="L15" s="623"/>
      <c r="M15" s="624"/>
    </row>
    <row r="17" spans="1:15" x14ac:dyDescent="0.25">
      <c r="A17" s="265" t="s">
        <v>375</v>
      </c>
      <c r="B17" s="640"/>
      <c r="C17" s="641"/>
      <c r="D17" s="641"/>
      <c r="E17" s="641"/>
      <c r="F17" s="641"/>
      <c r="G17" s="641"/>
      <c r="H17" s="641"/>
      <c r="I17" s="641"/>
      <c r="J17" s="641"/>
      <c r="K17" s="641"/>
      <c r="L17" s="641"/>
      <c r="M17" s="642"/>
    </row>
    <row r="18" spans="1:15" ht="39.75" customHeight="1" x14ac:dyDescent="0.25">
      <c r="A18" s="647" t="str">
        <f>"Proposition de parcours Avenir jeunes pour"&amp;CHAR(10)&amp;"NOM : "&amp;Saisie!H12&amp;CHAR(10)&amp;"Prénom : "&amp;Saisie!H13</f>
        <v xml:space="preserve">Proposition de parcours Avenir jeunes pour
NOM : 
Prénom : </v>
      </c>
      <c r="B18" s="648"/>
      <c r="C18" s="648"/>
      <c r="D18" s="648"/>
      <c r="E18" s="648"/>
      <c r="F18" s="648"/>
      <c r="G18" s="648"/>
      <c r="H18" s="648"/>
      <c r="I18" s="648"/>
      <c r="J18" s="648"/>
      <c r="K18" s="648"/>
      <c r="L18" s="648"/>
      <c r="M18" s="648"/>
    </row>
    <row r="19" spans="1:15" ht="30" customHeight="1" x14ac:dyDescent="0.25">
      <c r="A19" s="258" t="s">
        <v>488</v>
      </c>
      <c r="B19" s="649" t="s">
        <v>374</v>
      </c>
      <c r="C19" s="650"/>
      <c r="D19" s="651"/>
      <c r="E19" s="632" t="s">
        <v>328</v>
      </c>
      <c r="F19" s="645"/>
      <c r="G19" s="242"/>
      <c r="H19" s="242"/>
      <c r="I19" s="242"/>
      <c r="J19" s="259"/>
      <c r="K19" s="614" t="s">
        <v>341</v>
      </c>
      <c r="L19" s="615"/>
      <c r="M19" s="615"/>
    </row>
    <row r="20" spans="1:15" ht="30" customHeight="1" x14ac:dyDescent="0.25">
      <c r="A20" s="577" t="s">
        <v>837</v>
      </c>
      <c r="B20" s="618"/>
      <c r="C20" s="619"/>
      <c r="D20" s="620"/>
      <c r="E20" s="618"/>
      <c r="F20" s="620"/>
      <c r="G20" s="245"/>
      <c r="H20" s="245"/>
      <c r="I20" s="245"/>
      <c r="J20" s="245"/>
      <c r="K20" s="616"/>
      <c r="L20" s="617"/>
      <c r="M20" s="617"/>
    </row>
    <row r="21" spans="1:15" ht="30" customHeight="1" x14ac:dyDescent="0.25">
      <c r="A21" s="577" t="s">
        <v>838</v>
      </c>
      <c r="B21" s="618"/>
      <c r="C21" s="619"/>
      <c r="D21" s="620"/>
      <c r="E21" s="618"/>
      <c r="F21" s="620"/>
      <c r="G21" s="245"/>
      <c r="H21" s="245"/>
      <c r="I21" s="245"/>
      <c r="J21" s="245"/>
      <c r="K21" s="616"/>
      <c r="L21" s="617"/>
      <c r="M21" s="617"/>
    </row>
    <row r="22" spans="1:15" ht="28.9" customHeight="1" x14ac:dyDescent="0.25">
      <c r="A22" s="577" t="s">
        <v>839</v>
      </c>
      <c r="B22" s="618"/>
      <c r="C22" s="619"/>
      <c r="D22" s="620"/>
      <c r="E22" s="618"/>
      <c r="F22" s="620"/>
      <c r="G22" s="245"/>
      <c r="H22" s="245"/>
      <c r="I22" s="245"/>
      <c r="J22" s="245"/>
      <c r="K22" s="616"/>
      <c r="L22" s="617"/>
      <c r="M22" s="617"/>
    </row>
    <row r="23" spans="1:15" ht="30" hidden="1" customHeight="1" x14ac:dyDescent="0.25">
      <c r="A23" s="258" t="s">
        <v>365</v>
      </c>
      <c r="B23" s="618"/>
      <c r="C23" s="619"/>
      <c r="D23" s="620"/>
      <c r="E23" s="618"/>
      <c r="F23" s="620"/>
      <c r="G23" s="245"/>
      <c r="H23" s="245"/>
      <c r="I23" s="245"/>
      <c r="J23" s="245"/>
      <c r="K23" s="616"/>
      <c r="L23" s="617"/>
      <c r="M23" s="617"/>
    </row>
    <row r="24" spans="1:15" ht="30" hidden="1" customHeight="1" thickBot="1" x14ac:dyDescent="0.3">
      <c r="A24" s="260" t="s">
        <v>368</v>
      </c>
      <c r="B24" s="655"/>
      <c r="C24" s="656"/>
      <c r="D24" s="657"/>
      <c r="E24" s="618"/>
      <c r="F24" s="620"/>
      <c r="G24" s="261"/>
      <c r="H24" s="261"/>
      <c r="I24" s="261"/>
      <c r="J24" s="261"/>
      <c r="K24" s="616"/>
      <c r="L24" s="617"/>
      <c r="M24" s="617"/>
    </row>
    <row r="25" spans="1:15" ht="30" customHeight="1" thickBot="1" x14ac:dyDescent="0.3">
      <c r="A25" s="299" t="s">
        <v>415</v>
      </c>
      <c r="B25" s="635">
        <f>SUM(B20:D24)</f>
        <v>0</v>
      </c>
      <c r="C25" s="636"/>
      <c r="D25" s="637"/>
      <c r="E25" s="292"/>
      <c r="F25" s="292"/>
      <c r="G25" s="292"/>
      <c r="H25" s="292"/>
      <c r="I25" s="292"/>
      <c r="J25" s="292"/>
      <c r="K25" s="292"/>
      <c r="L25" s="292"/>
      <c r="M25" s="292"/>
    </row>
    <row r="26" spans="1:15" ht="15" customHeight="1" thickBot="1" x14ac:dyDescent="0.3">
      <c r="A26" s="257"/>
      <c r="B26" s="257"/>
      <c r="C26" s="257"/>
      <c r="D26" s="257"/>
      <c r="E26" s="257"/>
      <c r="F26" s="257"/>
      <c r="G26" s="257"/>
      <c r="H26" s="257"/>
      <c r="I26" s="257"/>
      <c r="J26" s="257"/>
      <c r="K26" s="262"/>
      <c r="L26" s="219"/>
    </row>
    <row r="27" spans="1:15" ht="15.75" customHeight="1" thickBot="1" x14ac:dyDescent="0.3">
      <c r="A27" s="653" t="s">
        <v>843</v>
      </c>
      <c r="B27" s="654"/>
      <c r="C27" s="654"/>
      <c r="D27" s="654"/>
      <c r="E27" s="654"/>
      <c r="F27" s="654"/>
      <c r="G27" s="244"/>
      <c r="H27" s="244"/>
      <c r="I27" s="244"/>
      <c r="J27" s="244"/>
      <c r="K27" s="646"/>
      <c r="L27" s="617"/>
      <c r="M27" s="617"/>
    </row>
    <row r="28" spans="1:15" ht="15" customHeight="1" thickBot="1" x14ac:dyDescent="0.3">
      <c r="A28" s="638" t="s">
        <v>833</v>
      </c>
      <c r="B28" s="639"/>
      <c r="C28" s="639"/>
      <c r="D28" s="639"/>
      <c r="E28" s="639"/>
      <c r="F28" s="639"/>
      <c r="G28" s="243"/>
      <c r="H28" s="243"/>
      <c r="I28" s="243"/>
      <c r="J28" s="243"/>
      <c r="K28" s="643"/>
      <c r="L28" s="644"/>
      <c r="M28" s="644"/>
    </row>
    <row r="29" spans="1:15" ht="15" customHeight="1" thickBot="1" x14ac:dyDescent="0.3">
      <c r="A29" s="660" t="s">
        <v>834</v>
      </c>
      <c r="B29" s="661"/>
      <c r="C29" s="661"/>
      <c r="D29" s="661"/>
      <c r="E29" s="661"/>
      <c r="F29" s="661"/>
      <c r="G29" s="243"/>
      <c r="H29" s="243"/>
      <c r="I29" s="243"/>
      <c r="J29" s="243"/>
      <c r="K29" s="652"/>
      <c r="L29" s="617"/>
      <c r="M29" s="617"/>
      <c r="N29" s="219"/>
      <c r="O29" s="219"/>
    </row>
    <row r="30" spans="1:15" ht="15" customHeight="1" thickBot="1" x14ac:dyDescent="0.3">
      <c r="A30" s="662" t="s">
        <v>844</v>
      </c>
      <c r="B30" s="661"/>
      <c r="C30" s="661"/>
      <c r="D30" s="661"/>
      <c r="E30" s="661"/>
      <c r="F30" s="661"/>
      <c r="G30" s="263"/>
      <c r="H30" s="263"/>
      <c r="I30" s="263"/>
      <c r="J30" s="263"/>
      <c r="K30" s="652"/>
      <c r="L30" s="617"/>
      <c r="M30" s="617"/>
      <c r="N30" s="219"/>
      <c r="O30" s="219"/>
    </row>
    <row r="31" spans="1:15" ht="15" customHeight="1" thickBot="1" x14ac:dyDescent="0.3">
      <c r="A31" s="662" t="s">
        <v>841</v>
      </c>
      <c r="B31" s="661"/>
      <c r="C31" s="661"/>
      <c r="D31" s="661"/>
      <c r="E31" s="661"/>
      <c r="F31" s="661"/>
      <c r="G31" s="264"/>
      <c r="H31" s="264"/>
      <c r="I31" s="264"/>
      <c r="J31" s="264"/>
      <c r="K31" s="652"/>
      <c r="L31" s="617"/>
      <c r="M31" s="617"/>
      <c r="N31" s="219"/>
      <c r="O31" s="219"/>
    </row>
    <row r="32" spans="1:15" x14ac:dyDescent="0.25">
      <c r="A32" s="217"/>
      <c r="B32" s="217"/>
      <c r="C32" s="217"/>
      <c r="D32" s="217"/>
      <c r="E32" s="217"/>
      <c r="F32" s="217"/>
      <c r="G32" s="217"/>
      <c r="H32" s="217"/>
      <c r="I32" s="217"/>
      <c r="J32" s="217"/>
      <c r="K32" s="218"/>
      <c r="L32" s="659"/>
      <c r="M32" s="658"/>
      <c r="N32" s="219"/>
    </row>
    <row r="33" spans="1:14" x14ac:dyDescent="0.25">
      <c r="A33" s="217"/>
      <c r="B33" s="217"/>
      <c r="C33" s="217"/>
      <c r="D33" s="217"/>
      <c r="E33" s="217"/>
      <c r="F33" s="217"/>
      <c r="G33" s="217"/>
      <c r="H33" s="217"/>
      <c r="I33" s="217"/>
      <c r="J33" s="217"/>
      <c r="K33" s="218"/>
      <c r="L33" s="658"/>
      <c r="M33" s="658"/>
      <c r="N33" s="219"/>
    </row>
    <row r="34" spans="1:14" ht="20.25" customHeight="1" x14ac:dyDescent="0.25">
      <c r="L34" s="658"/>
      <c r="M34" s="658"/>
      <c r="N34" s="219"/>
    </row>
    <row r="35" spans="1:14" ht="20.25" customHeight="1" x14ac:dyDescent="0.25">
      <c r="L35" s="658"/>
      <c r="M35" s="658"/>
      <c r="N35" s="219"/>
    </row>
    <row r="36" spans="1:14" ht="20.25" customHeight="1" x14ac:dyDescent="0.25">
      <c r="L36" s="658"/>
      <c r="M36" s="658"/>
      <c r="N36" s="219"/>
    </row>
  </sheetData>
  <sheetProtection password="C577" sheet="1" objects="1" scenarios="1" formatRows="0"/>
  <mergeCells count="51">
    <mergeCell ref="L36:M36"/>
    <mergeCell ref="L35:M35"/>
    <mergeCell ref="K30:M30"/>
    <mergeCell ref="L32:M32"/>
    <mergeCell ref="A29:F29"/>
    <mergeCell ref="L34:M34"/>
    <mergeCell ref="A31:F31"/>
    <mergeCell ref="L33:M33"/>
    <mergeCell ref="A30:F30"/>
    <mergeCell ref="K31:M31"/>
    <mergeCell ref="B21:D21"/>
    <mergeCell ref="K22:M22"/>
    <mergeCell ref="K29:M29"/>
    <mergeCell ref="K24:M24"/>
    <mergeCell ref="K23:M23"/>
    <mergeCell ref="A27:F27"/>
    <mergeCell ref="E21:F21"/>
    <mergeCell ref="B23:D23"/>
    <mergeCell ref="B24:D24"/>
    <mergeCell ref="F14:M14"/>
    <mergeCell ref="B25:D25"/>
    <mergeCell ref="A28:F28"/>
    <mergeCell ref="B22:D22"/>
    <mergeCell ref="E22:F22"/>
    <mergeCell ref="B17:M17"/>
    <mergeCell ref="K28:M28"/>
    <mergeCell ref="F15:M15"/>
    <mergeCell ref="E19:F19"/>
    <mergeCell ref="K27:M27"/>
    <mergeCell ref="A18:M18"/>
    <mergeCell ref="E20:F20"/>
    <mergeCell ref="B19:D19"/>
    <mergeCell ref="E24:F24"/>
    <mergeCell ref="E23:F23"/>
    <mergeCell ref="K21:M21"/>
    <mergeCell ref="B1:K1"/>
    <mergeCell ref="K19:M19"/>
    <mergeCell ref="K20:M20"/>
    <mergeCell ref="B20:D20"/>
    <mergeCell ref="F13:M13"/>
    <mergeCell ref="F4:M4"/>
    <mergeCell ref="F2:M3"/>
    <mergeCell ref="F10:M10"/>
    <mergeCell ref="F11:M11"/>
    <mergeCell ref="F12:M12"/>
    <mergeCell ref="B2:E2"/>
    <mergeCell ref="F7:M7"/>
    <mergeCell ref="F9:M9"/>
    <mergeCell ref="F6:M6"/>
    <mergeCell ref="F5:M5"/>
    <mergeCell ref="F8:M8"/>
  </mergeCells>
  <phoneticPr fontId="9" type="noConversion"/>
  <dataValidations xWindow="774" yWindow="374" count="1">
    <dataValidation type="date" allowBlank="1" showInputMessage="1" showErrorMessage="1" errorTitle="saisie de date non conforme" promptTitle="date" prompt="saisir la date au format jj/mm/aaaa" sqref="K27:M28" xr:uid="{00000000-0002-0000-0400-000000000000}">
      <formula1>40179</formula1>
      <formula2>47484</formula2>
    </dataValidation>
  </dataValidations>
  <pageMargins left="0.11811023622047245" right="7.874015748031496E-2" top="0.23622047244094491" bottom="0.27559055118110237" header="0.11811023622047245" footer="0.19685039370078741"/>
  <pageSetup paperSize="9" scale="95" fitToWidth="0" fitToHeight="0" orientation="portrait" r:id="rId1"/>
  <headerFooter alignWithMargins="0">
    <oddFooter>&amp;CPage &amp;P</oddFooter>
  </headerFooter>
  <rowBreaks count="1" manualBreakCount="1">
    <brk id="1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9876" r:id="rId4" name="Group Box 4">
              <controlPr defaultSize="0" print="0" autoFill="0" autoPict="0">
                <anchor moveWithCells="1">
                  <from>
                    <xdr:col>2</xdr:col>
                    <xdr:colOff>0</xdr:colOff>
                    <xdr:row>31</xdr:row>
                    <xdr:rowOff>209550</xdr:rowOff>
                  </from>
                  <to>
                    <xdr:col>12</xdr:col>
                    <xdr:colOff>1181100</xdr:colOff>
                    <xdr:row>40</xdr:row>
                    <xdr:rowOff>133350</xdr:rowOff>
                  </to>
                </anchor>
              </controlPr>
            </control>
          </mc:Choice>
        </mc:AlternateContent>
        <mc:AlternateContent xmlns:mc="http://schemas.openxmlformats.org/markup-compatibility/2006">
          <mc:Choice Requires="x14">
            <control shapeId="79877" r:id="rId5" name="Button 5">
              <controlPr defaultSize="0" print="0" autoFill="0" autoPict="0" macro="[0]!visualiser_carte">
                <anchor moveWithCells="1" sizeWithCells="1">
                  <from>
                    <xdr:col>2</xdr:col>
                    <xdr:colOff>133350</xdr:colOff>
                    <xdr:row>32</xdr:row>
                    <xdr:rowOff>114300</xdr:rowOff>
                  </from>
                  <to>
                    <xdr:col>11</xdr:col>
                    <xdr:colOff>0</xdr:colOff>
                    <xdr:row>33</xdr:row>
                    <xdr:rowOff>85725</xdr:rowOff>
                  </to>
                </anchor>
              </controlPr>
            </control>
          </mc:Choice>
        </mc:AlternateContent>
        <mc:AlternateContent xmlns:mc="http://schemas.openxmlformats.org/markup-compatibility/2006">
          <mc:Choice Requires="x14">
            <control shapeId="79878" r:id="rId6" name="Button 6">
              <controlPr defaultSize="0" print="0" autoFill="0" autoPict="0" macro="[0]!Imprimer_carte">
                <anchor moveWithCells="1" sizeWithCells="1">
                  <from>
                    <xdr:col>2</xdr:col>
                    <xdr:colOff>133350</xdr:colOff>
                    <xdr:row>33</xdr:row>
                    <xdr:rowOff>161925</xdr:rowOff>
                  </from>
                  <to>
                    <xdr:col>11</xdr:col>
                    <xdr:colOff>0</xdr:colOff>
                    <xdr:row>34</xdr:row>
                    <xdr:rowOff>76200</xdr:rowOff>
                  </to>
                </anchor>
              </controlPr>
            </control>
          </mc:Choice>
        </mc:AlternateContent>
        <mc:AlternateContent xmlns:mc="http://schemas.openxmlformats.org/markup-compatibility/2006">
          <mc:Choice Requires="x14">
            <control shapeId="79881" r:id="rId7" name="Button 9">
              <controlPr defaultSize="0" print="0" autoFill="0" autoPict="0" macro="[0]!visualiser_tab_init_compétences">
                <anchor moveWithCells="1" sizeWithCells="1">
                  <from>
                    <xdr:col>2</xdr:col>
                    <xdr:colOff>95250</xdr:colOff>
                    <xdr:row>35</xdr:row>
                    <xdr:rowOff>95250</xdr:rowOff>
                  </from>
                  <to>
                    <xdr:col>11</xdr:col>
                    <xdr:colOff>0</xdr:colOff>
                    <xdr:row>36</xdr:row>
                    <xdr:rowOff>47625</xdr:rowOff>
                  </to>
                </anchor>
              </controlPr>
            </control>
          </mc:Choice>
        </mc:AlternateContent>
        <mc:AlternateContent xmlns:mc="http://schemas.openxmlformats.org/markup-compatibility/2006">
          <mc:Choice Requires="x14">
            <control shapeId="79882" r:id="rId8" name="Button 10">
              <controlPr defaultSize="0" print="0" autoFill="0" autoPict="0" macro="[0]!Imprimer_tab_init_compétences">
                <anchor moveWithCells="1" sizeWithCells="1">
                  <from>
                    <xdr:col>2</xdr:col>
                    <xdr:colOff>104775</xdr:colOff>
                    <xdr:row>36</xdr:row>
                    <xdr:rowOff>95250</xdr:rowOff>
                  </from>
                  <to>
                    <xdr:col>11</xdr:col>
                    <xdr:colOff>0</xdr:colOff>
                    <xdr:row>37</xdr:row>
                    <xdr:rowOff>47625</xdr:rowOff>
                  </to>
                </anchor>
              </controlPr>
            </control>
          </mc:Choice>
        </mc:AlternateContent>
        <mc:AlternateContent xmlns:mc="http://schemas.openxmlformats.org/markup-compatibility/2006">
          <mc:Choice Requires="x14">
            <control shapeId="79884" r:id="rId9" name="Button 12">
              <controlPr defaultSize="0" print="0" autoFill="0" autoPict="0" macro="[0]!Visualiser_tab_init_compétences_a_travailler">
                <anchor moveWithCells="1" sizeWithCells="1">
                  <from>
                    <xdr:col>2</xdr:col>
                    <xdr:colOff>95250</xdr:colOff>
                    <xdr:row>38</xdr:row>
                    <xdr:rowOff>0</xdr:rowOff>
                  </from>
                  <to>
                    <xdr:col>12</xdr:col>
                    <xdr:colOff>19050</xdr:colOff>
                    <xdr:row>38</xdr:row>
                    <xdr:rowOff>209550</xdr:rowOff>
                  </to>
                </anchor>
              </controlPr>
            </control>
          </mc:Choice>
        </mc:AlternateContent>
        <mc:AlternateContent xmlns:mc="http://schemas.openxmlformats.org/markup-compatibility/2006">
          <mc:Choice Requires="x14">
            <control shapeId="79885" r:id="rId10" name="Button 13">
              <controlPr defaultSize="0" print="0" autoFill="0" autoPict="0" macro="[0]!Imprimer_tab_init_compétences_a_travailler">
                <anchor moveWithCells="1" sizeWithCells="1">
                  <from>
                    <xdr:col>2</xdr:col>
                    <xdr:colOff>95250</xdr:colOff>
                    <xdr:row>39</xdr:row>
                    <xdr:rowOff>57150</xdr:rowOff>
                  </from>
                  <to>
                    <xdr:col>11</xdr:col>
                    <xdr:colOff>0</xdr:colOff>
                    <xdr:row>40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2"/>
  <dimension ref="A1:P122"/>
  <sheetViews>
    <sheetView zoomScaleNormal="100" workbookViewId="0">
      <selection activeCell="G1" sqref="G1"/>
    </sheetView>
  </sheetViews>
  <sheetFormatPr baseColWidth="10" defaultRowHeight="12.75" outlineLevelCol="1" x14ac:dyDescent="0.2"/>
  <cols>
    <col min="1" max="1" width="16.5703125" customWidth="1"/>
    <col min="2" max="2" width="7.28515625" customWidth="1"/>
    <col min="3" max="3" width="22.5703125" customWidth="1"/>
    <col min="4" max="4" width="6.5703125" customWidth="1"/>
    <col min="5" max="5" width="40.85546875" customWidth="1"/>
    <col min="6" max="6" width="47.5703125" customWidth="1"/>
    <col min="7" max="7" width="6.28515625" customWidth="1"/>
    <col min="8" max="8" width="22.85546875" hidden="1" customWidth="1" outlineLevel="1"/>
    <col min="9" max="9" width="22.42578125" hidden="1" customWidth="1" outlineLevel="1"/>
    <col min="10" max="10" width="7.85546875" hidden="1" customWidth="1" outlineLevel="1"/>
    <col min="11" max="11" width="12.5703125" hidden="1" customWidth="1" outlineLevel="1"/>
    <col min="12" max="12" width="11.42578125" customWidth="1" collapsed="1"/>
  </cols>
  <sheetData>
    <row r="1" spans="1:16" s="3" customFormat="1" ht="15.75" x14ac:dyDescent="0.2">
      <c r="E1" s="321"/>
      <c r="F1" s="588" t="str">
        <f>Saisie!I1</f>
        <v>Compétences de Base Professionnelles</v>
      </c>
      <c r="G1" s="168"/>
      <c r="I1" s="168"/>
      <c r="P1" s="168"/>
    </row>
    <row r="2" spans="1:16" s="3" customFormat="1" ht="15" x14ac:dyDescent="0.2">
      <c r="E2" s="321"/>
      <c r="F2" s="321"/>
      <c r="G2" s="321"/>
      <c r="H2" s="168"/>
      <c r="I2" s="168"/>
      <c r="O2" s="168"/>
      <c r="P2" s="168"/>
    </row>
    <row r="3" spans="1:16" s="3" customFormat="1" ht="15" x14ac:dyDescent="0.2">
      <c r="E3" s="321"/>
      <c r="F3" s="321"/>
      <c r="G3" s="321"/>
      <c r="H3" s="168"/>
      <c r="I3" s="168"/>
      <c r="O3" s="168"/>
      <c r="P3" s="168"/>
    </row>
    <row r="4" spans="1:16" s="3" customFormat="1" ht="15" x14ac:dyDescent="0.2">
      <c r="E4" s="321"/>
      <c r="F4" s="321"/>
      <c r="G4" s="321"/>
      <c r="H4" s="168"/>
      <c r="I4" s="168"/>
      <c r="O4" s="168"/>
      <c r="P4" s="168"/>
    </row>
    <row r="5" spans="1:16" s="3" customFormat="1" ht="15.75" x14ac:dyDescent="0.2">
      <c r="A5" s="611" t="s">
        <v>802</v>
      </c>
      <c r="B5" s="611"/>
      <c r="C5" s="611"/>
      <c r="D5" s="611"/>
      <c r="E5" s="611"/>
      <c r="F5" s="611"/>
      <c r="G5" s="611"/>
      <c r="H5" s="611"/>
      <c r="I5" s="2"/>
      <c r="P5" s="2"/>
    </row>
    <row r="6" spans="1:16" s="3" customFormat="1" ht="15.75" x14ac:dyDescent="0.2">
      <c r="A6" s="2"/>
      <c r="B6" s="2"/>
      <c r="C6" s="2"/>
      <c r="D6" s="2"/>
      <c r="E6" s="2"/>
      <c r="F6" s="100"/>
      <c r="G6" s="100"/>
      <c r="H6" s="23"/>
      <c r="I6" s="23"/>
      <c r="O6" s="23"/>
      <c r="P6" s="23"/>
    </row>
    <row r="7" spans="1:16" s="3" customFormat="1" ht="15" x14ac:dyDescent="0.2">
      <c r="A7" s="3" t="s">
        <v>51</v>
      </c>
      <c r="E7" s="321"/>
      <c r="F7" s="321"/>
      <c r="G7" s="321"/>
      <c r="H7" s="322"/>
      <c r="I7" s="322"/>
      <c r="O7" s="322"/>
      <c r="P7" s="322"/>
    </row>
    <row r="8" spans="1:16" s="3" customFormat="1" ht="15.75" thickBot="1" x14ac:dyDescent="0.25">
      <c r="A8" s="323">
        <f>Saisie!$H$9</f>
        <v>0</v>
      </c>
      <c r="B8" s="324"/>
      <c r="E8" s="321"/>
      <c r="F8" s="321"/>
      <c r="G8" s="321"/>
      <c r="H8" s="322"/>
      <c r="I8" s="322"/>
      <c r="O8" s="342"/>
      <c r="P8" s="342"/>
    </row>
    <row r="9" spans="1:16" s="3" customFormat="1" ht="15" x14ac:dyDescent="0.2">
      <c r="A9" s="350" t="s">
        <v>36</v>
      </c>
      <c r="B9" s="351"/>
      <c r="C9" s="432">
        <f>Saisie!K12</f>
        <v>0</v>
      </c>
      <c r="D9" s="351"/>
      <c r="E9" s="352"/>
      <c r="F9" s="426" t="str">
        <f xml:space="preserve"> "Organisme mandataire : "&amp; Saisie!H6</f>
        <v xml:space="preserve">Organisme mandataire : </v>
      </c>
      <c r="G9" s="427"/>
      <c r="H9" s="325"/>
      <c r="I9" s="325"/>
      <c r="O9" s="326"/>
      <c r="P9" s="326"/>
    </row>
    <row r="10" spans="1:16" s="3" customFormat="1" ht="15" x14ac:dyDescent="0.2">
      <c r="A10" s="353" t="s">
        <v>37</v>
      </c>
      <c r="B10" s="354"/>
      <c r="C10" s="433" t="str">
        <f>IF(Saisie!H12&lt;&gt;"",Saisie!H12,"")</f>
        <v/>
      </c>
      <c r="D10" s="355"/>
      <c r="E10" s="356"/>
      <c r="F10" s="428" t="str">
        <f xml:space="preserve"> "Organisme assurant l'évaluation : "&amp; Saisie!H7</f>
        <v xml:space="preserve">Organisme assurant l'évaluation : </v>
      </c>
      <c r="G10" s="429"/>
      <c r="H10" s="326"/>
      <c r="I10" s="326"/>
      <c r="O10" s="326"/>
      <c r="P10" s="326"/>
    </row>
    <row r="11" spans="1:16" s="3" customFormat="1" ht="15" x14ac:dyDescent="0.2">
      <c r="A11" s="353" t="s">
        <v>33</v>
      </c>
      <c r="B11" s="354"/>
      <c r="C11" s="433" t="str">
        <f>IF(Saisie!H13&lt;&gt;"",Saisie!H13,"")</f>
        <v/>
      </c>
      <c r="D11" s="355"/>
      <c r="E11" s="356"/>
      <c r="F11" s="428" t="str">
        <f>"Nom du référent évaluation du parcours : "&amp; Saisie!H8</f>
        <v xml:space="preserve">Nom du référent évaluation du parcours : </v>
      </c>
      <c r="G11" s="429"/>
      <c r="H11" s="326"/>
      <c r="I11" s="326"/>
      <c r="O11" s="326"/>
      <c r="P11" s="326"/>
    </row>
    <row r="12" spans="1:16" s="3" customFormat="1" ht="15.75" thickBot="1" x14ac:dyDescent="0.25">
      <c r="A12" s="357" t="s">
        <v>785</v>
      </c>
      <c r="B12" s="358"/>
      <c r="C12" s="434" t="str">
        <f>IF(Saisie!I15&lt;&gt;"",Saisie!I15,"")</f>
        <v/>
      </c>
      <c r="D12" s="359"/>
      <c r="E12" s="360"/>
      <c r="F12" s="430"/>
      <c r="G12" s="431"/>
      <c r="H12" s="327"/>
      <c r="I12" s="327"/>
      <c r="O12" s="326"/>
      <c r="P12" s="326"/>
    </row>
    <row r="13" spans="1:16" s="3" customFormat="1" ht="15" x14ac:dyDescent="0.2">
      <c r="E13" s="321"/>
      <c r="F13" s="321"/>
      <c r="G13" s="321"/>
      <c r="H13" s="322"/>
      <c r="O13" s="342"/>
      <c r="P13" s="343"/>
    </row>
    <row r="14" spans="1:16" x14ac:dyDescent="0.2">
      <c r="A14" s="305"/>
      <c r="B14" s="305"/>
      <c r="C14" s="305"/>
      <c r="D14" s="305"/>
      <c r="E14" s="305"/>
      <c r="F14" s="305"/>
      <c r="G14" s="305"/>
      <c r="H14" s="305"/>
      <c r="I14" s="305"/>
      <c r="J14" s="305"/>
      <c r="K14" s="305"/>
    </row>
    <row r="15" spans="1:16" x14ac:dyDescent="0.2">
      <c r="A15" s="674" t="s">
        <v>679</v>
      </c>
      <c r="B15" s="675"/>
      <c r="C15" s="675"/>
      <c r="D15" s="675"/>
      <c r="E15" s="675"/>
      <c r="F15" s="675"/>
      <c r="G15" s="676"/>
      <c r="H15" s="320"/>
      <c r="I15" s="320"/>
      <c r="J15" s="320"/>
      <c r="K15" s="320"/>
    </row>
    <row r="16" spans="1:16" s="293" customFormat="1" ht="47.45" customHeight="1" x14ac:dyDescent="0.2">
      <c r="A16" s="344" t="s">
        <v>587</v>
      </c>
      <c r="B16" s="345" t="s">
        <v>801</v>
      </c>
      <c r="C16" s="344" t="s">
        <v>680</v>
      </c>
      <c r="D16" s="345" t="s">
        <v>801</v>
      </c>
      <c r="E16" s="344" t="s">
        <v>27</v>
      </c>
      <c r="F16" s="344" t="s">
        <v>588</v>
      </c>
      <c r="G16" s="345" t="s">
        <v>801</v>
      </c>
      <c r="H16" s="315" t="s">
        <v>587</v>
      </c>
      <c r="I16" s="315" t="s">
        <v>680</v>
      </c>
      <c r="J16" s="317" t="s">
        <v>674</v>
      </c>
      <c r="K16" s="317" t="s">
        <v>736</v>
      </c>
    </row>
    <row r="17" spans="1:11" ht="44.45" customHeight="1" x14ac:dyDescent="0.2">
      <c r="A17" s="666" t="s">
        <v>590</v>
      </c>
      <c r="B17" s="667" t="str">
        <f>IF(COUNTIFS('Tble CarteCompétences=&gt;CléA'!P:P,"0",'Tble CarteCompétences=&gt;CléA'!A:A,A17)=0,"Oui","")</f>
        <v/>
      </c>
      <c r="C17" s="663" t="s">
        <v>681</v>
      </c>
      <c r="D17" s="664" t="str">
        <f>IF(COUNTIFS('Tble CarteCompétences=&gt;CléA'!P:P,"0",'Tble CarteCompétences=&gt;CléA'!I:I,C17)=0,"Oui","")</f>
        <v/>
      </c>
      <c r="E17" s="346" t="s">
        <v>542</v>
      </c>
      <c r="F17" s="304" t="s">
        <v>682</v>
      </c>
      <c r="G17" s="334" t="str">
        <f>IF(COUNTIFS('Tble CarteCompétences=&gt;CléA'!P:P,"0",'Tble CarteCompétences=&gt;CléA'!E:E,E17)=0,"Oui","")</f>
        <v/>
      </c>
      <c r="H17" s="306" t="s">
        <v>590</v>
      </c>
      <c r="I17" s="306" t="s">
        <v>681</v>
      </c>
      <c r="J17" s="307" t="e">
        <f>VLOOKUP(E17,#REF!,3,FALSE)</f>
        <v>#REF!</v>
      </c>
      <c r="K17" s="307"/>
    </row>
    <row r="18" spans="1:11" ht="38.25" x14ac:dyDescent="0.2">
      <c r="A18" s="666"/>
      <c r="B18" s="667"/>
      <c r="C18" s="663"/>
      <c r="D18" s="665"/>
      <c r="E18" s="333" t="s">
        <v>683</v>
      </c>
      <c r="F18" s="304" t="s">
        <v>684</v>
      </c>
      <c r="G18" s="334" t="str">
        <f>IF(COUNTIFS('Tble CarteCompétences=&gt;CléA'!P:P,"0",'Tble CarteCompétences=&gt;CléA'!E:E,E18)=0,"Oui","")</f>
        <v/>
      </c>
      <c r="H18" s="306" t="s">
        <v>590</v>
      </c>
      <c r="I18" s="306" t="s">
        <v>681</v>
      </c>
      <c r="J18" s="307" t="e">
        <f>VLOOKUP(E18,#REF!,3,FALSE)</f>
        <v>#REF!</v>
      </c>
      <c r="K18" s="307"/>
    </row>
    <row r="19" spans="1:11" ht="25.5" x14ac:dyDescent="0.2">
      <c r="A19" s="666"/>
      <c r="B19" s="667"/>
      <c r="C19" s="663" t="s">
        <v>685</v>
      </c>
      <c r="D19" s="664" t="str">
        <f>IF(COUNTIFS('Tble CarteCompétences=&gt;CléA'!P:P,"0",'Tble CarteCompétences=&gt;CléA'!I:I,C19)=0,"Oui","")</f>
        <v/>
      </c>
      <c r="E19" s="333" t="s">
        <v>543</v>
      </c>
      <c r="F19" s="304" t="s">
        <v>544</v>
      </c>
      <c r="G19" s="334" t="str">
        <f>IF(COUNTIFS('Tble CarteCompétences=&gt;CléA'!P:P,"0",'Tble CarteCompétences=&gt;CléA'!E:E,E19)=0,"Oui","")</f>
        <v/>
      </c>
      <c r="H19" s="308" t="s">
        <v>590</v>
      </c>
      <c r="I19" s="308" t="s">
        <v>685</v>
      </c>
      <c r="J19" s="307" t="e">
        <f>VLOOKUP(E19,#REF!,3,FALSE)</f>
        <v>#REF!</v>
      </c>
      <c r="K19" s="307"/>
    </row>
    <row r="20" spans="1:11" ht="38.25" x14ac:dyDescent="0.2">
      <c r="A20" s="666"/>
      <c r="B20" s="667"/>
      <c r="C20" s="663"/>
      <c r="D20" s="665"/>
      <c r="E20" s="333" t="s">
        <v>737</v>
      </c>
      <c r="F20" s="304" t="s">
        <v>686</v>
      </c>
      <c r="G20" s="334" t="str">
        <f>IF(COUNTIFS('Tble CarteCompétences=&gt;CléA'!P:P,"0",'Tble CarteCompétences=&gt;CléA'!E:E,E20)=0,"Oui","")</f>
        <v/>
      </c>
      <c r="H20" s="308" t="s">
        <v>590</v>
      </c>
      <c r="I20" s="308" t="s">
        <v>685</v>
      </c>
      <c r="J20" s="307" t="e">
        <f>VLOOKUP(E20,#REF!,3,FALSE)</f>
        <v>#REF!</v>
      </c>
      <c r="K20" s="307"/>
    </row>
    <row r="21" spans="1:11" ht="25.5" x14ac:dyDescent="0.2">
      <c r="A21" s="666"/>
      <c r="B21" s="667"/>
      <c r="C21" s="663"/>
      <c r="D21" s="665"/>
      <c r="E21" s="333" t="s">
        <v>735</v>
      </c>
      <c r="F21" s="304" t="s">
        <v>687</v>
      </c>
      <c r="G21" s="334" t="str">
        <f>IF(COUNTIFS('Tble CarteCompétences=&gt;CléA'!P:P,"0",'Tble CarteCompétences=&gt;CléA'!E:E,E21)=0,"Oui","")</f>
        <v/>
      </c>
      <c r="H21" s="308" t="s">
        <v>590</v>
      </c>
      <c r="I21" s="308" t="s">
        <v>685</v>
      </c>
      <c r="J21" s="307" t="e">
        <f>VLOOKUP(E21,#REF!,3,FALSE)</f>
        <v>#REF!</v>
      </c>
      <c r="K21" s="307"/>
    </row>
    <row r="22" spans="1:11" ht="32.450000000000003" customHeight="1" x14ac:dyDescent="0.2">
      <c r="A22" s="666"/>
      <c r="B22" s="667"/>
      <c r="C22" s="663"/>
      <c r="D22" s="665"/>
      <c r="E22" s="333" t="s">
        <v>688</v>
      </c>
      <c r="F22" s="304" t="s">
        <v>689</v>
      </c>
      <c r="G22" s="334" t="str">
        <f>IF(COUNTIFS('Tble CarteCompétences=&gt;CléA'!P:P,"0",'Tble CarteCompétences=&gt;CléA'!E:E,E22)=0,"Oui","")</f>
        <v/>
      </c>
      <c r="H22" s="308" t="s">
        <v>590</v>
      </c>
      <c r="I22" s="308" t="s">
        <v>685</v>
      </c>
      <c r="J22" s="307" t="e">
        <f>VLOOKUP(E22,#REF!,3,FALSE)</f>
        <v>#REF!</v>
      </c>
      <c r="K22" s="307"/>
    </row>
    <row r="23" spans="1:11" ht="38.25" x14ac:dyDescent="0.2">
      <c r="A23" s="666"/>
      <c r="B23" s="667"/>
      <c r="C23" s="663" t="s">
        <v>690</v>
      </c>
      <c r="D23" s="664" t="str">
        <f>IF(COUNTIFS('Tble CarteCompétences=&gt;CléA'!P:P,"0",'Tble CarteCompétences=&gt;CléA'!I:I,C23)=0,"Oui","")</f>
        <v/>
      </c>
      <c r="E23" s="333" t="s">
        <v>596</v>
      </c>
      <c r="F23" s="304" t="s">
        <v>597</v>
      </c>
      <c r="G23" s="334" t="str">
        <f>IF(COUNTIFS('Tble CarteCompétences=&gt;CléA'!P:P,"0",'Tble CarteCompétences=&gt;CléA'!E:E,E23)=0,"Oui","")</f>
        <v/>
      </c>
      <c r="H23" s="309" t="s">
        <v>590</v>
      </c>
      <c r="I23" s="309" t="s">
        <v>690</v>
      </c>
      <c r="J23" s="307" t="e">
        <f>VLOOKUP(E23,#REF!,3,FALSE)</f>
        <v>#REF!</v>
      </c>
      <c r="K23" s="307"/>
    </row>
    <row r="24" spans="1:11" ht="25.5" x14ac:dyDescent="0.2">
      <c r="A24" s="666"/>
      <c r="B24" s="667"/>
      <c r="C24" s="663"/>
      <c r="D24" s="665"/>
      <c r="E24" s="333" t="s">
        <v>549</v>
      </c>
      <c r="F24" s="304" t="s">
        <v>550</v>
      </c>
      <c r="G24" s="334" t="str">
        <f>IF(COUNTIFS('Tble CarteCompétences=&gt;CléA'!P:P,"0",'Tble CarteCompétences=&gt;CléA'!E:E,E24)=0,"Oui","")</f>
        <v/>
      </c>
      <c r="H24" s="309" t="s">
        <v>590</v>
      </c>
      <c r="I24" s="309" t="s">
        <v>690</v>
      </c>
      <c r="J24" s="307" t="e">
        <f>VLOOKUP(E24,#REF!,3,FALSE)</f>
        <v>#REF!</v>
      </c>
      <c r="K24" s="307"/>
    </row>
    <row r="25" spans="1:11" ht="38.25" x14ac:dyDescent="0.2">
      <c r="A25" s="666"/>
      <c r="B25" s="667"/>
      <c r="C25" s="663"/>
      <c r="D25" s="665"/>
      <c r="E25" s="333" t="s">
        <v>738</v>
      </c>
      <c r="F25" s="304" t="s">
        <v>739</v>
      </c>
      <c r="G25" s="334" t="str">
        <f>IF(COUNTIFS('Tble CarteCompétences=&gt;CléA'!P:P,"0",'Tble CarteCompétences=&gt;CléA'!E:E,E25)=0,"Oui","")</f>
        <v/>
      </c>
      <c r="H25" s="309" t="s">
        <v>590</v>
      </c>
      <c r="I25" s="309" t="s">
        <v>690</v>
      </c>
      <c r="J25" s="307" t="e">
        <f>VLOOKUP(E25,#REF!,3,FALSE)</f>
        <v>#REF!</v>
      </c>
      <c r="K25" s="307"/>
    </row>
    <row r="26" spans="1:11" ht="63.75" x14ac:dyDescent="0.2">
      <c r="A26" s="666"/>
      <c r="B26" s="667"/>
      <c r="C26" s="663"/>
      <c r="D26" s="665"/>
      <c r="E26" s="333" t="s">
        <v>599</v>
      </c>
      <c r="F26" s="304" t="s">
        <v>740</v>
      </c>
      <c r="G26" s="334" t="str">
        <f>IF(COUNTIFS('Tble CarteCompétences=&gt;CléA'!P:P,"0",'Tble CarteCompétences=&gt;CléA'!E:E,E26)=0,"Oui","")</f>
        <v/>
      </c>
      <c r="H26" s="309" t="s">
        <v>590</v>
      </c>
      <c r="I26" s="309" t="s">
        <v>595</v>
      </c>
      <c r="J26" s="307" t="e">
        <f>VLOOKUP(E26,#REF!,3,FALSE)</f>
        <v>#REF!</v>
      </c>
      <c r="K26" s="307"/>
    </row>
    <row r="27" spans="1:11" ht="38.25" x14ac:dyDescent="0.2">
      <c r="A27" s="666"/>
      <c r="B27" s="667"/>
      <c r="C27" s="663" t="s">
        <v>600</v>
      </c>
      <c r="D27" s="664" t="str">
        <f>IF(COUNTIFS('Tble CarteCompétences=&gt;CléA'!P:P,"0",'Tble CarteCompétences=&gt;CléA'!I:I,C27)=0,"Oui","")</f>
        <v/>
      </c>
      <c r="E27" s="333" t="s">
        <v>601</v>
      </c>
      <c r="F27" s="304" t="s">
        <v>552</v>
      </c>
      <c r="G27" s="334" t="str">
        <f>IF(COUNTIFS('Tble CarteCompétences=&gt;CléA'!P:P,"0",'Tble CarteCompétences=&gt;CléA'!E:E,E27)=0,"Oui","")</f>
        <v/>
      </c>
      <c r="H27" s="308" t="s">
        <v>590</v>
      </c>
      <c r="I27" s="308" t="s">
        <v>600</v>
      </c>
      <c r="J27" s="307" t="e">
        <f>VLOOKUP(E27,#REF!,3,FALSE)</f>
        <v>#REF!</v>
      </c>
      <c r="K27" s="307"/>
    </row>
    <row r="28" spans="1:11" ht="51" x14ac:dyDescent="0.2">
      <c r="A28" s="666"/>
      <c r="B28" s="667"/>
      <c r="C28" s="663"/>
      <c r="D28" s="665"/>
      <c r="E28" s="333" t="s">
        <v>741</v>
      </c>
      <c r="F28" s="304" t="s">
        <v>742</v>
      </c>
      <c r="G28" s="334" t="str">
        <f>IF(COUNTIFS('Tble CarteCompétences=&gt;CléA'!P:P,"0",'Tble CarteCompétences=&gt;CléA'!E:E,E28)=0,"Oui","")</f>
        <v/>
      </c>
      <c r="H28" s="308" t="s">
        <v>590</v>
      </c>
      <c r="I28" s="308" t="s">
        <v>600</v>
      </c>
      <c r="J28" s="307" t="e">
        <f>VLOOKUP(E28,#REF!,3,FALSE)</f>
        <v>#REF!</v>
      </c>
      <c r="K28" s="307"/>
    </row>
    <row r="29" spans="1:11" ht="25.5" x14ac:dyDescent="0.2">
      <c r="A29" s="666"/>
      <c r="B29" s="667"/>
      <c r="C29" s="663"/>
      <c r="D29" s="665"/>
      <c r="E29" s="333" t="s">
        <v>558</v>
      </c>
      <c r="F29" s="304" t="s">
        <v>743</v>
      </c>
      <c r="G29" s="334" t="str">
        <f>IF(COUNTIFS('Tble CarteCompétences=&gt;CléA'!P:P,"0",'Tble CarteCompétences=&gt;CléA'!E:E,E29)=0,"Oui","")</f>
        <v/>
      </c>
      <c r="H29" s="308" t="s">
        <v>590</v>
      </c>
      <c r="I29" s="308" t="s">
        <v>600</v>
      </c>
      <c r="J29" s="307" t="e">
        <f>VLOOKUP(E29,#REF!,3,FALSE)</f>
        <v>#REF!</v>
      </c>
      <c r="K29" s="307"/>
    </row>
    <row r="30" spans="1:11" ht="51" x14ac:dyDescent="0.2">
      <c r="A30" s="666"/>
      <c r="B30" s="667"/>
      <c r="C30" s="663"/>
      <c r="D30" s="665"/>
      <c r="E30" s="333" t="s">
        <v>559</v>
      </c>
      <c r="F30" s="304" t="s">
        <v>691</v>
      </c>
      <c r="G30" s="334" t="str">
        <f>IF(COUNTIFS('Tble CarteCompétences=&gt;CléA'!P:P,"0",'Tble CarteCompétences=&gt;CléA'!E:E,E30)=0,"Oui","")</f>
        <v/>
      </c>
      <c r="H30" s="308" t="s">
        <v>590</v>
      </c>
      <c r="I30" s="308" t="s">
        <v>600</v>
      </c>
      <c r="J30" s="307" t="e">
        <f>VLOOKUP(E30,#REF!,3,FALSE)</f>
        <v>#REF!</v>
      </c>
      <c r="K30" s="307"/>
    </row>
    <row r="31" spans="1:11" ht="25.5" x14ac:dyDescent="0.2">
      <c r="A31" s="666"/>
      <c r="B31" s="667"/>
      <c r="C31" s="663"/>
      <c r="D31" s="665"/>
      <c r="E31" s="333" t="s">
        <v>603</v>
      </c>
      <c r="F31" s="304" t="s">
        <v>563</v>
      </c>
      <c r="G31" s="334" t="str">
        <f>IF(COUNTIFS('Tble CarteCompétences=&gt;CléA'!P:P,"0",'Tble CarteCompétences=&gt;CléA'!E:E,E31)=0,"Oui","")</f>
        <v/>
      </c>
      <c r="H31" s="308" t="s">
        <v>590</v>
      </c>
      <c r="I31" s="308" t="s">
        <v>600</v>
      </c>
      <c r="J31" s="307" t="e">
        <f>VLOOKUP(E31,#REF!,3,FALSE)</f>
        <v>#REF!</v>
      </c>
      <c r="K31" s="307"/>
    </row>
    <row r="32" spans="1:11" ht="63.75" x14ac:dyDescent="0.2">
      <c r="A32" s="666"/>
      <c r="B32" s="667"/>
      <c r="C32" s="663"/>
      <c r="D32" s="665"/>
      <c r="E32" s="333" t="s">
        <v>744</v>
      </c>
      <c r="F32" s="304" t="s">
        <v>745</v>
      </c>
      <c r="G32" s="334" t="str">
        <f>IF(COUNTIFS('Tble CarteCompétences=&gt;CléA'!P:P,"0",'Tble CarteCompétences=&gt;CléA'!E:E,E32)=0,"Oui","")</f>
        <v/>
      </c>
      <c r="H32" s="308" t="s">
        <v>590</v>
      </c>
      <c r="I32" s="308" t="s">
        <v>600</v>
      </c>
      <c r="J32" s="307" t="e">
        <f>VLOOKUP(E32,#REF!,3,FALSE)</f>
        <v>#REF!</v>
      </c>
      <c r="K32" s="307"/>
    </row>
    <row r="33" spans="1:11" ht="38.25" x14ac:dyDescent="0.2">
      <c r="A33" s="666"/>
      <c r="B33" s="667"/>
      <c r="C33" s="663" t="s">
        <v>604</v>
      </c>
      <c r="D33" s="664" t="str">
        <f>IF(COUNTIFS('Tble CarteCompétences=&gt;CléA'!P:P,"0",'Tble CarteCompétences=&gt;CléA'!I:I,C33)=0,"Oui","")</f>
        <v/>
      </c>
      <c r="E33" s="333" t="s">
        <v>545</v>
      </c>
      <c r="F33" s="347" t="s">
        <v>605</v>
      </c>
      <c r="G33" s="334" t="str">
        <f>IF(COUNTIFS('Tble CarteCompétences=&gt;CléA'!P:P,"0",'Tble CarteCompétences=&gt;CléA'!E:E,E33)=0,"Oui","")</f>
        <v/>
      </c>
      <c r="H33" s="310" t="s">
        <v>590</v>
      </c>
      <c r="I33" s="310" t="s">
        <v>604</v>
      </c>
      <c r="J33" s="307" t="e">
        <f>VLOOKUP(E33,#REF!,3,FALSE)</f>
        <v>#REF!</v>
      </c>
      <c r="K33" s="307"/>
    </row>
    <row r="34" spans="1:11" ht="51" x14ac:dyDescent="0.2">
      <c r="A34" s="666"/>
      <c r="B34" s="667"/>
      <c r="C34" s="663"/>
      <c r="D34" s="665"/>
      <c r="E34" s="333" t="s">
        <v>540</v>
      </c>
      <c r="F34" s="304" t="s">
        <v>541</v>
      </c>
      <c r="G34" s="334" t="str">
        <f>IF(COUNTIFS('Tble CarteCompétences=&gt;CléA'!P:P,"0",'Tble CarteCompétences=&gt;CléA'!E:E,E34)=0,"Oui","")</f>
        <v/>
      </c>
      <c r="H34" s="310" t="s">
        <v>590</v>
      </c>
      <c r="I34" s="310" t="s">
        <v>604</v>
      </c>
      <c r="J34" s="307" t="e">
        <f>VLOOKUP(E34,#REF!,3,FALSE)</f>
        <v>#REF!</v>
      </c>
      <c r="K34" s="307"/>
    </row>
    <row r="35" spans="1:11" ht="25.5" x14ac:dyDescent="0.2">
      <c r="A35" s="666"/>
      <c r="B35" s="667"/>
      <c r="C35" s="663"/>
      <c r="D35" s="665"/>
      <c r="E35" s="333" t="s">
        <v>607</v>
      </c>
      <c r="F35" s="304" t="s">
        <v>546</v>
      </c>
      <c r="G35" s="334" t="str">
        <f>IF(COUNTIFS('Tble CarteCompétences=&gt;CléA'!P:P,"0",'Tble CarteCompétences=&gt;CléA'!E:E,E35)=0,"Oui","")</f>
        <v/>
      </c>
      <c r="H35" s="310" t="s">
        <v>590</v>
      </c>
      <c r="I35" s="310" t="s">
        <v>604</v>
      </c>
      <c r="J35" s="307" t="e">
        <f>VLOOKUP(E35,#REF!,3,FALSE)</f>
        <v>#REF!</v>
      </c>
      <c r="K35" s="307"/>
    </row>
    <row r="36" spans="1:11" ht="44.45" customHeight="1" x14ac:dyDescent="0.2">
      <c r="A36" s="671" t="s">
        <v>608</v>
      </c>
      <c r="B36" s="668" t="str">
        <f>IF(COUNTIFS('Tble CarteCompétences=&gt;CléA'!P:P,"0",'Tble CarteCompétences=&gt;CléA'!A:A,A36)=0,"Oui","")</f>
        <v/>
      </c>
      <c r="C36" s="663" t="s">
        <v>609</v>
      </c>
      <c r="D36" s="664" t="str">
        <f>IF(COUNTIFS('Tble CarteCompétences=&gt;CléA'!P:P,"0",'Tble CarteCompétences=&gt;CléA'!I:I,C36)=0,"Oui","")</f>
        <v/>
      </c>
      <c r="E36" s="333" t="s">
        <v>746</v>
      </c>
      <c r="F36" s="304" t="s">
        <v>747</v>
      </c>
      <c r="G36" s="334" t="str">
        <f>IF(COUNTIFS('Tble CarteCompétences=&gt;CléA'!P:P,"0",'Tble CarteCompétences=&gt;CléA'!E:E,E36)=0,"Oui","")</f>
        <v/>
      </c>
      <c r="H36" s="308" t="s">
        <v>608</v>
      </c>
      <c r="I36" s="308" t="s">
        <v>609</v>
      </c>
      <c r="J36" s="307" t="e">
        <f>VLOOKUP(E36,#REF!,3,FALSE)</f>
        <v>#REF!</v>
      </c>
      <c r="K36" s="307"/>
    </row>
    <row r="37" spans="1:11" ht="46.15" customHeight="1" x14ac:dyDescent="0.2">
      <c r="A37" s="672"/>
      <c r="B37" s="669"/>
      <c r="C37" s="663"/>
      <c r="D37" s="665"/>
      <c r="E37" s="333" t="s">
        <v>610</v>
      </c>
      <c r="F37" s="304" t="s">
        <v>517</v>
      </c>
      <c r="G37" s="334" t="str">
        <f>IF(COUNTIFS('Tble CarteCompétences=&gt;CléA'!P:P,"0",'Tble CarteCompétences=&gt;CléA'!E:E,E37)=0,"Oui","")</f>
        <v/>
      </c>
      <c r="H37" s="308" t="s">
        <v>608</v>
      </c>
      <c r="I37" s="308" t="s">
        <v>609</v>
      </c>
      <c r="J37" s="307" t="e">
        <f>VLOOKUP(E37,#REF!,3,FALSE)</f>
        <v>#REF!</v>
      </c>
      <c r="K37" s="307"/>
    </row>
    <row r="38" spans="1:11" ht="39.6" customHeight="1" x14ac:dyDescent="0.2">
      <c r="A38" s="672"/>
      <c r="B38" s="669"/>
      <c r="C38" s="663"/>
      <c r="D38" s="665"/>
      <c r="E38" s="333" t="s">
        <v>518</v>
      </c>
      <c r="F38" s="304" t="s">
        <v>519</v>
      </c>
      <c r="G38" s="334" t="str">
        <f>IF(COUNTIFS('Tble CarteCompétences=&gt;CléA'!P:P,"0",'Tble CarteCompétences=&gt;CléA'!E:E,E38)=0,"Oui","")</f>
        <v/>
      </c>
      <c r="H38" s="308" t="s">
        <v>608</v>
      </c>
      <c r="I38" s="308" t="s">
        <v>609</v>
      </c>
      <c r="J38" s="307" t="e">
        <f>VLOOKUP(E38,#REF!,3,FALSE)</f>
        <v>#REF!</v>
      </c>
      <c r="K38" s="307"/>
    </row>
    <row r="39" spans="1:11" ht="51" x14ac:dyDescent="0.2">
      <c r="A39" s="672"/>
      <c r="B39" s="669"/>
      <c r="C39" s="663"/>
      <c r="D39" s="665"/>
      <c r="E39" s="333" t="s">
        <v>611</v>
      </c>
      <c r="F39" s="304" t="s">
        <v>748</v>
      </c>
      <c r="G39" s="334" t="str">
        <f>IF(COUNTIFS('Tble CarteCompétences=&gt;CléA'!P:P,"0",'Tble CarteCompétences=&gt;CléA'!E:E,E39)=0,"Oui","")</f>
        <v/>
      </c>
      <c r="H39" s="308" t="s">
        <v>608</v>
      </c>
      <c r="I39" s="308" t="s">
        <v>609</v>
      </c>
      <c r="J39" s="307" t="e">
        <f>VLOOKUP(E39,#REF!,3,FALSE)</f>
        <v>#REF!</v>
      </c>
      <c r="K39" s="307"/>
    </row>
    <row r="40" spans="1:11" ht="51" x14ac:dyDescent="0.2">
      <c r="A40" s="672"/>
      <c r="B40" s="669"/>
      <c r="C40" s="663"/>
      <c r="D40" s="665"/>
      <c r="E40" s="333" t="s">
        <v>612</v>
      </c>
      <c r="F40" s="304" t="s">
        <v>521</v>
      </c>
      <c r="G40" s="334" t="str">
        <f>IF(COUNTIFS('Tble CarteCompétences=&gt;CléA'!P:P,"0",'Tble CarteCompétences=&gt;CléA'!E:E,E40)=0,"Oui","")</f>
        <v/>
      </c>
      <c r="H40" s="308" t="s">
        <v>608</v>
      </c>
      <c r="I40" s="308" t="s">
        <v>609</v>
      </c>
      <c r="J40" s="307" t="e">
        <f>VLOOKUP(E40,#REF!,3,FALSE)</f>
        <v>#REF!</v>
      </c>
      <c r="K40" s="307"/>
    </row>
    <row r="41" spans="1:11" ht="89.25" x14ac:dyDescent="0.2">
      <c r="A41" s="672"/>
      <c r="B41" s="669"/>
      <c r="C41" s="663"/>
      <c r="D41" s="665"/>
      <c r="E41" s="333" t="s">
        <v>520</v>
      </c>
      <c r="F41" s="304" t="s">
        <v>749</v>
      </c>
      <c r="G41" s="334" t="str">
        <f>IF(COUNTIFS('Tble CarteCompétences=&gt;CléA'!P:P,"0",'Tble CarteCompétences=&gt;CléA'!E:E,E41)=0,"Oui","")</f>
        <v/>
      </c>
      <c r="H41" s="308"/>
      <c r="I41" s="308" t="s">
        <v>609</v>
      </c>
      <c r="J41" s="307" t="e">
        <f>VLOOKUP(E41,#REF!,3,FALSE)</f>
        <v>#REF!</v>
      </c>
      <c r="K41" s="307"/>
    </row>
    <row r="42" spans="1:11" ht="51" x14ac:dyDescent="0.2">
      <c r="A42" s="672"/>
      <c r="B42" s="669"/>
      <c r="C42" s="663"/>
      <c r="D42" s="665"/>
      <c r="E42" s="333" t="s">
        <v>523</v>
      </c>
      <c r="F42" s="304" t="s">
        <v>692</v>
      </c>
      <c r="G42" s="334" t="str">
        <f>IF(COUNTIFS('Tble CarteCompétences=&gt;CléA'!P:P,"0",'Tble CarteCompétences=&gt;CléA'!E:E,E42)=0,"Oui","")</f>
        <v/>
      </c>
      <c r="H42" s="308" t="s">
        <v>608</v>
      </c>
      <c r="I42" s="308" t="s">
        <v>609</v>
      </c>
      <c r="J42" s="307" t="e">
        <f>VLOOKUP(E42,#REF!,3,FALSE)</f>
        <v>#REF!</v>
      </c>
      <c r="K42" s="307"/>
    </row>
    <row r="43" spans="1:11" ht="63.75" x14ac:dyDescent="0.2">
      <c r="A43" s="672"/>
      <c r="B43" s="669"/>
      <c r="C43" s="663" t="s">
        <v>613</v>
      </c>
      <c r="D43" s="664" t="str">
        <f>IF(COUNTIFS('Tble CarteCompétences=&gt;CléA'!P:P,"0",'Tble CarteCompétences=&gt;CléA'!I:I,C43)=0,"Oui","")</f>
        <v/>
      </c>
      <c r="E43" s="333" t="s">
        <v>693</v>
      </c>
      <c r="F43" s="304" t="s">
        <v>750</v>
      </c>
      <c r="G43" s="334" t="str">
        <f>IF(COUNTIFS('Tble CarteCompétences=&gt;CléA'!P:P,"0",'Tble CarteCompétences=&gt;CléA'!E:E,E43)=0,"Oui","")</f>
        <v/>
      </c>
      <c r="H43" s="306" t="s">
        <v>608</v>
      </c>
      <c r="I43" s="306" t="s">
        <v>613</v>
      </c>
      <c r="J43" s="307" t="e">
        <f>VLOOKUP(E43,#REF!,3,FALSE)</f>
        <v>#REF!</v>
      </c>
      <c r="K43" s="307"/>
    </row>
    <row r="44" spans="1:11" ht="46.9" customHeight="1" x14ac:dyDescent="0.2">
      <c r="A44" s="672"/>
      <c r="B44" s="669"/>
      <c r="C44" s="663"/>
      <c r="D44" s="665"/>
      <c r="E44" s="333" t="s">
        <v>524</v>
      </c>
      <c r="F44" s="304" t="s">
        <v>751</v>
      </c>
      <c r="G44" s="334" t="str">
        <f>IF(COUNTIFS('Tble CarteCompétences=&gt;CléA'!P:P,"0",'Tble CarteCompétences=&gt;CléA'!E:E,E44)=0,"Oui","")</f>
        <v/>
      </c>
      <c r="H44" s="306" t="s">
        <v>608</v>
      </c>
      <c r="I44" s="306" t="s">
        <v>613</v>
      </c>
      <c r="J44" s="307" t="e">
        <f>VLOOKUP(E44,#REF!,3,FALSE)</f>
        <v>#REF!</v>
      </c>
      <c r="K44" s="307"/>
    </row>
    <row r="45" spans="1:11" ht="39.6" customHeight="1" x14ac:dyDescent="0.2">
      <c r="A45" s="672"/>
      <c r="B45" s="669"/>
      <c r="C45" s="663" t="s">
        <v>614</v>
      </c>
      <c r="D45" s="664" t="str">
        <f>IF(COUNTIFS('Tble CarteCompétences=&gt;CléA'!P:P,"0",'Tble CarteCompétences=&gt;CléA'!I:I,C45)=0,"Oui","")</f>
        <v/>
      </c>
      <c r="E45" s="333" t="s">
        <v>525</v>
      </c>
      <c r="F45" s="304" t="s">
        <v>526</v>
      </c>
      <c r="G45" s="334" t="str">
        <f>IF(COUNTIFS('Tble CarteCompétences=&gt;CléA'!P:P,"0",'Tble CarteCompétences=&gt;CléA'!E:E,E45)=0,"Oui","")</f>
        <v/>
      </c>
      <c r="H45" s="311" t="s">
        <v>608</v>
      </c>
      <c r="I45" s="311" t="s">
        <v>614</v>
      </c>
      <c r="J45" s="307" t="e">
        <f>VLOOKUP(E45,#REF!,3,FALSE)</f>
        <v>#REF!</v>
      </c>
      <c r="K45" s="307"/>
    </row>
    <row r="46" spans="1:11" ht="51" x14ac:dyDescent="0.2">
      <c r="A46" s="672"/>
      <c r="B46" s="669"/>
      <c r="C46" s="663"/>
      <c r="D46" s="665"/>
      <c r="E46" s="333" t="s">
        <v>553</v>
      </c>
      <c r="F46" s="304" t="s">
        <v>752</v>
      </c>
      <c r="G46" s="334" t="str">
        <f>IF(COUNTIFS('Tble CarteCompétences=&gt;CléA'!P:P,"0",'Tble CarteCompétences=&gt;CléA'!E:E,E46)=0,"Oui","")</f>
        <v/>
      </c>
      <c r="H46" s="311" t="s">
        <v>608</v>
      </c>
      <c r="I46" s="311" t="s">
        <v>614</v>
      </c>
      <c r="J46" s="307" t="e">
        <f>VLOOKUP(E46,#REF!,3,FALSE)</f>
        <v>#REF!</v>
      </c>
      <c r="K46" s="307"/>
    </row>
    <row r="47" spans="1:11" ht="45.6" customHeight="1" x14ac:dyDescent="0.2">
      <c r="A47" s="672"/>
      <c r="B47" s="669"/>
      <c r="C47" s="663"/>
      <c r="D47" s="665"/>
      <c r="E47" s="333" t="s">
        <v>554</v>
      </c>
      <c r="F47" s="304" t="s">
        <v>555</v>
      </c>
      <c r="G47" s="334" t="str">
        <f>IF(COUNTIFS('Tble CarteCompétences=&gt;CléA'!P:P,"0",'Tble CarteCompétences=&gt;CléA'!E:E,E47)=0,"Oui","")</f>
        <v/>
      </c>
      <c r="H47" s="311" t="s">
        <v>608</v>
      </c>
      <c r="I47" s="311" t="s">
        <v>614</v>
      </c>
      <c r="J47" s="307" t="e">
        <f>VLOOKUP(E47,#REF!,3,FALSE)</f>
        <v>#REF!</v>
      </c>
      <c r="K47" s="307"/>
    </row>
    <row r="48" spans="1:11" ht="63.75" x14ac:dyDescent="0.2">
      <c r="A48" s="672"/>
      <c r="B48" s="669"/>
      <c r="C48" s="663"/>
      <c r="D48" s="665"/>
      <c r="E48" s="333" t="s">
        <v>527</v>
      </c>
      <c r="F48" s="304" t="s">
        <v>753</v>
      </c>
      <c r="G48" s="334" t="str">
        <f>IF(COUNTIFS('Tble CarteCompétences=&gt;CléA'!P:P,"0",'Tble CarteCompétences=&gt;CléA'!E:E,E48)=0,"Oui","")</f>
        <v/>
      </c>
      <c r="H48" s="311" t="s">
        <v>608</v>
      </c>
      <c r="I48" s="311" t="s">
        <v>614</v>
      </c>
      <c r="J48" s="307" t="e">
        <f>VLOOKUP(E48,#REF!,3,FALSE)</f>
        <v>#REF!</v>
      </c>
      <c r="K48" s="307"/>
    </row>
    <row r="49" spans="1:11" ht="51" x14ac:dyDescent="0.2">
      <c r="A49" s="672"/>
      <c r="B49" s="669"/>
      <c r="C49" s="663"/>
      <c r="D49" s="665"/>
      <c r="E49" s="333" t="s">
        <v>529</v>
      </c>
      <c r="F49" s="304" t="s">
        <v>615</v>
      </c>
      <c r="G49" s="334" t="str">
        <f>IF(COUNTIFS('Tble CarteCompétences=&gt;CléA'!P:P,"0",'Tble CarteCompétences=&gt;CléA'!E:E,E49)=0,"Oui","")</f>
        <v/>
      </c>
      <c r="H49" s="311" t="s">
        <v>608</v>
      </c>
      <c r="I49" s="311" t="s">
        <v>614</v>
      </c>
      <c r="J49" s="307" t="e">
        <f>VLOOKUP(E49,#REF!,3,FALSE)</f>
        <v>#REF!</v>
      </c>
      <c r="K49" s="307"/>
    </row>
    <row r="50" spans="1:11" ht="51" x14ac:dyDescent="0.2">
      <c r="A50" s="672"/>
      <c r="B50" s="669"/>
      <c r="C50" s="663"/>
      <c r="D50" s="665"/>
      <c r="E50" s="333" t="s">
        <v>530</v>
      </c>
      <c r="F50" s="304" t="s">
        <v>531</v>
      </c>
      <c r="G50" s="334" t="str">
        <f>IF(COUNTIFS('Tble CarteCompétences=&gt;CléA'!P:P,"0",'Tble CarteCompétences=&gt;CléA'!E:E,E50)=0,"Oui","")</f>
        <v/>
      </c>
      <c r="H50" s="311" t="s">
        <v>608</v>
      </c>
      <c r="I50" s="311" t="s">
        <v>614</v>
      </c>
      <c r="J50" s="307" t="e">
        <f>VLOOKUP(E50,#REF!,3,FALSE)</f>
        <v>#REF!</v>
      </c>
      <c r="K50" s="307"/>
    </row>
    <row r="51" spans="1:11" ht="51" x14ac:dyDescent="0.2">
      <c r="A51" s="672"/>
      <c r="B51" s="669"/>
      <c r="C51" s="663"/>
      <c r="D51" s="665"/>
      <c r="E51" s="333" t="s">
        <v>754</v>
      </c>
      <c r="F51" s="304" t="s">
        <v>755</v>
      </c>
      <c r="G51" s="334" t="str">
        <f>IF(COUNTIFS('Tble CarteCompétences=&gt;CléA'!P:P,"0",'Tble CarteCompétences=&gt;CléA'!E:E,E51)=0,"Oui","")</f>
        <v/>
      </c>
      <c r="H51" s="311" t="s">
        <v>608</v>
      </c>
      <c r="I51" s="311" t="s">
        <v>614</v>
      </c>
      <c r="J51" s="307" t="e">
        <f>VLOOKUP(E51,#REF!,3,FALSE)</f>
        <v>#REF!</v>
      </c>
      <c r="K51" s="307"/>
    </row>
    <row r="52" spans="1:11" ht="51" x14ac:dyDescent="0.2">
      <c r="A52" s="672"/>
      <c r="B52" s="669"/>
      <c r="C52" s="348" t="s">
        <v>616</v>
      </c>
      <c r="D52" s="334" t="str">
        <f>IF(COUNTIFS('Tble CarteCompétences=&gt;CléA'!P:P,"0",'Tble CarteCompétences=&gt;CléA'!I:I,C52)=0,"Oui","")</f>
        <v/>
      </c>
      <c r="E52" s="333" t="s">
        <v>617</v>
      </c>
      <c r="F52" s="304" t="s">
        <v>556</v>
      </c>
      <c r="G52" s="334" t="str">
        <f>IF(COUNTIFS('Tble CarteCompétences=&gt;CléA'!P:P,"0",'Tble CarteCompétences=&gt;CléA'!E:E,E52)=0,"Oui","")</f>
        <v/>
      </c>
      <c r="H52" s="311" t="s">
        <v>608</v>
      </c>
      <c r="I52" s="312" t="s">
        <v>616</v>
      </c>
      <c r="J52" s="307" t="e">
        <f>VLOOKUP(E52,#REF!,3,FALSE)</f>
        <v>#REF!</v>
      </c>
      <c r="K52" s="307"/>
    </row>
    <row r="53" spans="1:11" ht="51" x14ac:dyDescent="0.2">
      <c r="A53" s="672"/>
      <c r="B53" s="669"/>
      <c r="C53" s="663" t="s">
        <v>619</v>
      </c>
      <c r="D53" s="664" t="str">
        <f>IF(COUNTIFS('Tble CarteCompétences=&gt;CléA'!P:P,"0",'Tble CarteCompétences=&gt;CléA'!I:I,C53)=0,"Oui","")</f>
        <v/>
      </c>
      <c r="E53" s="333" t="s">
        <v>756</v>
      </c>
      <c r="F53" s="304" t="s">
        <v>620</v>
      </c>
      <c r="G53" s="334" t="str">
        <f>IF(COUNTIFS('Tble CarteCompétences=&gt;CléA'!P:P,"0",'Tble CarteCompétences=&gt;CléA'!E:E,E53)=0,"Oui","")</f>
        <v/>
      </c>
      <c r="H53" s="306" t="s">
        <v>608</v>
      </c>
      <c r="I53" s="306" t="s">
        <v>619</v>
      </c>
      <c r="J53" s="307" t="e">
        <f>VLOOKUP(E53,#REF!,3,FALSE)</f>
        <v>#REF!</v>
      </c>
      <c r="K53" s="307"/>
    </row>
    <row r="54" spans="1:11" ht="48" customHeight="1" x14ac:dyDescent="0.2">
      <c r="A54" s="672"/>
      <c r="B54" s="669"/>
      <c r="C54" s="663"/>
      <c r="D54" s="665"/>
      <c r="E54" s="333" t="s">
        <v>757</v>
      </c>
      <c r="F54" s="304" t="s">
        <v>532</v>
      </c>
      <c r="G54" s="334" t="str">
        <f>IF(COUNTIFS('Tble CarteCompétences=&gt;CléA'!P:P,"0",'Tble CarteCompétences=&gt;CléA'!E:E,E54)=0,"Oui","")</f>
        <v/>
      </c>
      <c r="H54" s="306" t="s">
        <v>608</v>
      </c>
      <c r="I54" s="306" t="s">
        <v>619</v>
      </c>
      <c r="J54" s="307" t="e">
        <f>VLOOKUP(E54,#REF!,3,FALSE)</f>
        <v>#REF!</v>
      </c>
      <c r="K54" s="307"/>
    </row>
    <row r="55" spans="1:11" ht="45" customHeight="1" x14ac:dyDescent="0.2">
      <c r="A55" s="673"/>
      <c r="B55" s="669"/>
      <c r="C55" s="663"/>
      <c r="D55" s="665"/>
      <c r="E55" s="333" t="s">
        <v>758</v>
      </c>
      <c r="F55" s="304" t="s">
        <v>528</v>
      </c>
      <c r="G55" s="334" t="str">
        <f>IF(COUNTIFS('Tble CarteCompétences=&gt;CléA'!P:P,"0",'Tble CarteCompétences=&gt;CléA'!E:E,E55)=0,"Oui","")</f>
        <v/>
      </c>
      <c r="H55" s="306" t="s">
        <v>608</v>
      </c>
      <c r="I55" s="310" t="s">
        <v>619</v>
      </c>
      <c r="J55" s="307" t="e">
        <f>VLOOKUP(E55,#REF!,3,FALSE)</f>
        <v>#REF!</v>
      </c>
      <c r="K55" s="307"/>
    </row>
    <row r="56" spans="1:11" ht="63.75" x14ac:dyDescent="0.2">
      <c r="A56" s="666" t="s">
        <v>621</v>
      </c>
      <c r="B56" s="667" t="str">
        <f>IF(COUNTIFS('Tble CarteCompétences=&gt;CléA'!P:P,"0",'Tble CarteCompétences=&gt;CléA'!A:A,A56)=0,"Oui","")</f>
        <v/>
      </c>
      <c r="C56" s="663" t="s">
        <v>622</v>
      </c>
      <c r="D56" s="664" t="str">
        <f>IF(COUNTIFS('Tble CarteCompétences=&gt;CléA'!P:P,"0",'Tble CarteCompétences=&gt;CléA'!I:I,C56)=0,"Oui","")</f>
        <v/>
      </c>
      <c r="E56" s="333" t="s">
        <v>623</v>
      </c>
      <c r="F56" s="304" t="s">
        <v>564</v>
      </c>
      <c r="G56" s="334" t="str">
        <f>IF(COUNTIFS('Tble CarteCompétences=&gt;CléA'!P:P,"0",'Tble CarteCompétences=&gt;CléA'!E:E,E56)=0,"Oui","")</f>
        <v/>
      </c>
      <c r="H56" s="308" t="s">
        <v>621</v>
      </c>
      <c r="I56" s="308" t="s">
        <v>622</v>
      </c>
      <c r="J56" s="307" t="e">
        <f>VLOOKUP(E56,#REF!,3,FALSE)</f>
        <v>#REF!</v>
      </c>
      <c r="K56" s="307"/>
    </row>
    <row r="57" spans="1:11" ht="58.9" customHeight="1" x14ac:dyDescent="0.2">
      <c r="A57" s="670"/>
      <c r="B57" s="667"/>
      <c r="C57" s="663"/>
      <c r="D57" s="665"/>
      <c r="E57" s="333" t="s">
        <v>565</v>
      </c>
      <c r="F57" s="304" t="s">
        <v>566</v>
      </c>
      <c r="G57" s="334" t="str">
        <f>IF(COUNTIFS('Tble CarteCompétences=&gt;CléA'!P:P,"0",'Tble CarteCompétences=&gt;CléA'!E:E,E57)=0,"Oui","")</f>
        <v/>
      </c>
      <c r="H57" s="308" t="s">
        <v>621</v>
      </c>
      <c r="I57" s="308" t="s">
        <v>622</v>
      </c>
      <c r="J57" s="307" t="e">
        <f>VLOOKUP(E57,#REF!,3,FALSE)</f>
        <v>#REF!</v>
      </c>
      <c r="K57" s="307"/>
    </row>
    <row r="58" spans="1:11" ht="50.45" customHeight="1" x14ac:dyDescent="0.2">
      <c r="A58" s="670"/>
      <c r="B58" s="667"/>
      <c r="C58" s="663"/>
      <c r="D58" s="665"/>
      <c r="E58" s="333" t="s">
        <v>625</v>
      </c>
      <c r="F58" s="304" t="s">
        <v>569</v>
      </c>
      <c r="G58" s="334" t="str">
        <f>IF(COUNTIFS('Tble CarteCompétences=&gt;CléA'!P:P,"0",'Tble CarteCompétences=&gt;CléA'!E:E,E58)=0,"Oui","")</f>
        <v/>
      </c>
      <c r="H58" s="308" t="s">
        <v>621</v>
      </c>
      <c r="I58" s="308" t="s">
        <v>622</v>
      </c>
      <c r="J58" s="307" t="e">
        <f>VLOOKUP(E58,#REF!,3,FALSE)</f>
        <v>#REF!</v>
      </c>
      <c r="K58" s="307"/>
    </row>
    <row r="59" spans="1:11" ht="76.5" x14ac:dyDescent="0.2">
      <c r="A59" s="670"/>
      <c r="B59" s="667"/>
      <c r="C59" s="663" t="s">
        <v>626</v>
      </c>
      <c r="D59" s="664" t="str">
        <f>IF(COUNTIFS('Tble CarteCompétences=&gt;CléA'!P:P,"0",'Tble CarteCompétences=&gt;CléA'!I:I,C59)=0,"Oui","")</f>
        <v/>
      </c>
      <c r="E59" s="333" t="s">
        <v>759</v>
      </c>
      <c r="F59" s="304" t="s">
        <v>557</v>
      </c>
      <c r="G59" s="334" t="str">
        <f>IF(COUNTIFS('Tble CarteCompétences=&gt;CléA'!P:P,"0",'Tble CarteCompétences=&gt;CléA'!E:E,E59)=0,"Oui","")</f>
        <v/>
      </c>
      <c r="H59" s="306" t="s">
        <v>621</v>
      </c>
      <c r="I59" s="306" t="s">
        <v>626</v>
      </c>
      <c r="J59" s="307" t="e">
        <f>VLOOKUP(E59,#REF!,3,FALSE)</f>
        <v>#REF!</v>
      </c>
      <c r="K59" s="307"/>
    </row>
    <row r="60" spans="1:11" ht="44.45" customHeight="1" x14ac:dyDescent="0.2">
      <c r="A60" s="670"/>
      <c r="B60" s="667"/>
      <c r="C60" s="663"/>
      <c r="D60" s="665"/>
      <c r="E60" s="333" t="s">
        <v>560</v>
      </c>
      <c r="F60" s="304" t="s">
        <v>561</v>
      </c>
      <c r="G60" s="334" t="str">
        <f>IF(COUNTIFS('Tble CarteCompétences=&gt;CléA'!P:P,"0",'Tble CarteCompétences=&gt;CléA'!E:E,E60)=0,"Oui","")</f>
        <v/>
      </c>
      <c r="H60" s="306" t="s">
        <v>621</v>
      </c>
      <c r="I60" s="306" t="s">
        <v>626</v>
      </c>
      <c r="J60" s="307" t="e">
        <f>VLOOKUP(E60,#REF!,3,FALSE)</f>
        <v>#REF!</v>
      </c>
      <c r="K60" s="307"/>
    </row>
    <row r="61" spans="1:11" ht="45.6" customHeight="1" x14ac:dyDescent="0.2">
      <c r="A61" s="670"/>
      <c r="B61" s="667"/>
      <c r="C61" s="663"/>
      <c r="D61" s="665"/>
      <c r="E61" s="333" t="s">
        <v>760</v>
      </c>
      <c r="F61" s="304" t="s">
        <v>570</v>
      </c>
      <c r="G61" s="334" t="str">
        <f>IF(COUNTIFS('Tble CarteCompétences=&gt;CléA'!P:P,"0",'Tble CarteCompétences=&gt;CléA'!E:E,E61)=0,"Oui","")</f>
        <v/>
      </c>
      <c r="H61" s="306" t="s">
        <v>621</v>
      </c>
      <c r="I61" s="306" t="s">
        <v>626</v>
      </c>
      <c r="J61" s="307" t="e">
        <f>VLOOKUP(E61,#REF!,3,FALSE)</f>
        <v>#REF!</v>
      </c>
      <c r="K61" s="307"/>
    </row>
    <row r="62" spans="1:11" ht="33.6" customHeight="1" x14ac:dyDescent="0.2">
      <c r="A62" s="670"/>
      <c r="B62" s="667"/>
      <c r="C62" s="663"/>
      <c r="D62" s="665"/>
      <c r="E62" s="333" t="s">
        <v>694</v>
      </c>
      <c r="F62" s="304" t="s">
        <v>571</v>
      </c>
      <c r="G62" s="334" t="str">
        <f>IF(COUNTIFS('Tble CarteCompétences=&gt;CléA'!P:P,"0",'Tble CarteCompétences=&gt;CléA'!E:E,E62)=0,"Oui","")</f>
        <v/>
      </c>
      <c r="H62" s="306" t="s">
        <v>621</v>
      </c>
      <c r="I62" s="306" t="s">
        <v>626</v>
      </c>
      <c r="J62" s="307" t="e">
        <f>VLOOKUP(E62,#REF!,3,FALSE)</f>
        <v>#REF!</v>
      </c>
      <c r="K62" s="307"/>
    </row>
    <row r="63" spans="1:11" ht="57" customHeight="1" x14ac:dyDescent="0.2">
      <c r="A63" s="670"/>
      <c r="B63" s="667"/>
      <c r="C63" s="663"/>
      <c r="D63" s="665"/>
      <c r="E63" s="346" t="s">
        <v>627</v>
      </c>
      <c r="F63" s="304" t="s">
        <v>567</v>
      </c>
      <c r="G63" s="334" t="str">
        <f>IF(COUNTIFS('Tble CarteCompétences=&gt;CléA'!P:P,"0",'Tble CarteCompétences=&gt;CléA'!E:E,E63)=0,"Oui","")</f>
        <v/>
      </c>
      <c r="H63" s="306" t="s">
        <v>621</v>
      </c>
      <c r="I63" s="306" t="s">
        <v>626</v>
      </c>
      <c r="J63" s="307" t="e">
        <f>VLOOKUP(E63,#REF!,3,FALSE)</f>
        <v>#REF!</v>
      </c>
      <c r="K63" s="307"/>
    </row>
    <row r="64" spans="1:11" ht="37.15" customHeight="1" x14ac:dyDescent="0.2">
      <c r="A64" s="670"/>
      <c r="B64" s="667"/>
      <c r="C64" s="663" t="s">
        <v>628</v>
      </c>
      <c r="D64" s="664" t="str">
        <f>IF(COUNTIFS('Tble CarteCompétences=&gt;CléA'!P:P,"0",'Tble CarteCompétences=&gt;CléA'!I:I,C64)=0,"Oui","")</f>
        <v/>
      </c>
      <c r="E64" s="333" t="s">
        <v>695</v>
      </c>
      <c r="F64" s="304" t="s">
        <v>572</v>
      </c>
      <c r="G64" s="334" t="str">
        <f>IF(COUNTIFS('Tble CarteCompétences=&gt;CléA'!P:P,"0",'Tble CarteCompétences=&gt;CléA'!E:E,E64)=0,"Oui","")</f>
        <v/>
      </c>
      <c r="H64" s="308" t="s">
        <v>621</v>
      </c>
      <c r="I64" s="308" t="s">
        <v>628</v>
      </c>
      <c r="J64" s="307" t="e">
        <f>VLOOKUP(E64,#REF!,3,FALSE)</f>
        <v>#REF!</v>
      </c>
      <c r="K64" s="307"/>
    </row>
    <row r="65" spans="1:11" ht="39.6" customHeight="1" x14ac:dyDescent="0.2">
      <c r="A65" s="670"/>
      <c r="B65" s="667"/>
      <c r="C65" s="663"/>
      <c r="D65" s="665"/>
      <c r="E65" s="333" t="s">
        <v>629</v>
      </c>
      <c r="F65" s="304" t="s">
        <v>579</v>
      </c>
      <c r="G65" s="334" t="str">
        <f>IF(COUNTIFS('Tble CarteCompétences=&gt;CléA'!P:P,"0",'Tble CarteCompétences=&gt;CléA'!E:E,E65)=0,"Oui","")</f>
        <v/>
      </c>
      <c r="H65" s="308" t="s">
        <v>621</v>
      </c>
      <c r="I65" s="308" t="s">
        <v>628</v>
      </c>
      <c r="J65" s="307" t="e">
        <f>VLOOKUP(E65,#REF!,3,FALSE)</f>
        <v>#REF!</v>
      </c>
      <c r="K65" s="307"/>
    </row>
    <row r="66" spans="1:11" ht="39" customHeight="1" x14ac:dyDescent="0.2">
      <c r="A66" s="670"/>
      <c r="B66" s="667"/>
      <c r="C66" s="663"/>
      <c r="D66" s="665"/>
      <c r="E66" s="333" t="s">
        <v>580</v>
      </c>
      <c r="F66" s="304" t="s">
        <v>581</v>
      </c>
      <c r="G66" s="334" t="str">
        <f>IF(COUNTIFS('Tble CarteCompétences=&gt;CléA'!P:P,"0",'Tble CarteCompétences=&gt;CléA'!E:E,E66)=0,"Oui","")</f>
        <v/>
      </c>
      <c r="H66" s="308" t="s">
        <v>621</v>
      </c>
      <c r="I66" s="308" t="s">
        <v>628</v>
      </c>
      <c r="J66" s="307" t="e">
        <f>VLOOKUP(E66,#REF!,3,FALSE)</f>
        <v>#REF!</v>
      </c>
      <c r="K66" s="307"/>
    </row>
    <row r="67" spans="1:11" ht="55.9" customHeight="1" x14ac:dyDescent="0.2">
      <c r="A67" s="670"/>
      <c r="B67" s="667"/>
      <c r="C67" s="663"/>
      <c r="D67" s="665"/>
      <c r="E67" s="333" t="s">
        <v>583</v>
      </c>
      <c r="F67" s="304" t="s">
        <v>630</v>
      </c>
      <c r="G67" s="334" t="str">
        <f>IF(COUNTIFS('Tble CarteCompétences=&gt;CléA'!P:P,"0",'Tble CarteCompétences=&gt;CléA'!E:E,E67)=0,"Oui","")</f>
        <v/>
      </c>
      <c r="H67" s="308" t="s">
        <v>621</v>
      </c>
      <c r="I67" s="308" t="s">
        <v>628</v>
      </c>
      <c r="J67" s="307" t="e">
        <f>VLOOKUP(E67,#REF!,3,FALSE)</f>
        <v>#REF!</v>
      </c>
      <c r="K67" s="307"/>
    </row>
    <row r="68" spans="1:11" ht="51.6" customHeight="1" x14ac:dyDescent="0.2">
      <c r="A68" s="670"/>
      <c r="B68" s="667"/>
      <c r="C68" s="663"/>
      <c r="D68" s="665"/>
      <c r="E68" s="333" t="s">
        <v>632</v>
      </c>
      <c r="F68" s="304" t="s">
        <v>633</v>
      </c>
      <c r="G68" s="334" t="str">
        <f>IF(COUNTIFS('Tble CarteCompétences=&gt;CléA'!P:P,"0",'Tble CarteCompétences=&gt;CléA'!E:E,E68)=0,"Oui","")</f>
        <v/>
      </c>
      <c r="H68" s="308" t="s">
        <v>621</v>
      </c>
      <c r="I68" s="308" t="s">
        <v>628</v>
      </c>
      <c r="J68" s="307" t="e">
        <f>VLOOKUP(E68,#REF!,3,FALSE)</f>
        <v>#REF!</v>
      </c>
      <c r="K68" s="307"/>
    </row>
    <row r="69" spans="1:11" ht="40.9" customHeight="1" x14ac:dyDescent="0.2">
      <c r="A69" s="670"/>
      <c r="B69" s="667"/>
      <c r="C69" s="663"/>
      <c r="D69" s="665"/>
      <c r="E69" s="333" t="s">
        <v>573</v>
      </c>
      <c r="F69" s="304" t="s">
        <v>574</v>
      </c>
      <c r="G69" s="334" t="str">
        <f>IF(COUNTIFS('Tble CarteCompétences=&gt;CléA'!P:P,"0",'Tble CarteCompétences=&gt;CléA'!E:E,E69)=0,"Oui","")</f>
        <v/>
      </c>
      <c r="H69" s="308" t="s">
        <v>621</v>
      </c>
      <c r="I69" s="308" t="s">
        <v>628</v>
      </c>
      <c r="J69" s="307" t="e">
        <f>VLOOKUP(E69,#REF!,3,FALSE)</f>
        <v>#REF!</v>
      </c>
      <c r="K69" s="307"/>
    </row>
    <row r="70" spans="1:11" ht="27" customHeight="1" x14ac:dyDescent="0.2">
      <c r="A70" s="670"/>
      <c r="B70" s="667"/>
      <c r="C70" s="663"/>
      <c r="D70" s="665"/>
      <c r="E70" s="333" t="s">
        <v>634</v>
      </c>
      <c r="F70" s="304" t="s">
        <v>582</v>
      </c>
      <c r="G70" s="334" t="str">
        <f>IF(COUNTIFS('Tble CarteCompétences=&gt;CléA'!P:P,"0",'Tble CarteCompétences=&gt;CléA'!E:E,E70)=0,"Oui","")</f>
        <v/>
      </c>
      <c r="H70" s="308" t="s">
        <v>621</v>
      </c>
      <c r="I70" s="308" t="s">
        <v>628</v>
      </c>
      <c r="J70" s="307" t="e">
        <f>VLOOKUP(E70,#REF!,3,FALSE)</f>
        <v>#REF!</v>
      </c>
      <c r="K70" s="307"/>
    </row>
    <row r="71" spans="1:11" ht="45.6" customHeight="1" x14ac:dyDescent="0.2">
      <c r="A71" s="670"/>
      <c r="B71" s="667"/>
      <c r="C71" s="663"/>
      <c r="D71" s="665"/>
      <c r="E71" s="333" t="s">
        <v>635</v>
      </c>
      <c r="F71" s="304" t="s">
        <v>584</v>
      </c>
      <c r="G71" s="334" t="str">
        <f>IF(COUNTIFS('Tble CarteCompétences=&gt;CléA'!P:P,"0",'Tble CarteCompétences=&gt;CléA'!E:E,E71)=0,"Oui","")</f>
        <v/>
      </c>
      <c r="H71" s="308" t="s">
        <v>621</v>
      </c>
      <c r="I71" s="308" t="s">
        <v>628</v>
      </c>
      <c r="J71" s="307" t="e">
        <f>VLOOKUP(E71,#REF!,3,FALSE)</f>
        <v>#REF!</v>
      </c>
      <c r="K71" s="307"/>
    </row>
    <row r="72" spans="1:11" ht="63.75" x14ac:dyDescent="0.2">
      <c r="A72" s="670"/>
      <c r="B72" s="667"/>
      <c r="C72" s="663" t="s">
        <v>636</v>
      </c>
      <c r="D72" s="664" t="str">
        <f>IF(COUNTIFS('Tble CarteCompétences=&gt;CléA'!P:P,"0",'Tble CarteCompétences=&gt;CléA'!I:I,C72)=0,"Oui","")</f>
        <v/>
      </c>
      <c r="E72" s="333" t="s">
        <v>761</v>
      </c>
      <c r="F72" s="304" t="s">
        <v>575</v>
      </c>
      <c r="G72" s="334" t="str">
        <f>IF(COUNTIFS('Tble CarteCompétences=&gt;CléA'!P:P,"0",'Tble CarteCompétences=&gt;CléA'!E:E,E72)=0,"Oui","")</f>
        <v/>
      </c>
      <c r="H72" s="306" t="s">
        <v>621</v>
      </c>
      <c r="I72" s="306" t="s">
        <v>636</v>
      </c>
      <c r="J72" s="307" t="e">
        <f>VLOOKUP(E72,#REF!,3,FALSE)</f>
        <v>#REF!</v>
      </c>
      <c r="K72" s="307"/>
    </row>
    <row r="73" spans="1:11" ht="34.9" customHeight="1" x14ac:dyDescent="0.2">
      <c r="A73" s="670"/>
      <c r="B73" s="667"/>
      <c r="C73" s="663"/>
      <c r="D73" s="665"/>
      <c r="E73" s="333" t="s">
        <v>576</v>
      </c>
      <c r="F73" s="304" t="s">
        <v>577</v>
      </c>
      <c r="G73" s="334" t="str">
        <f>IF(COUNTIFS('Tble CarteCompétences=&gt;CléA'!P:P,"0",'Tble CarteCompétences=&gt;CléA'!E:E,E73)=0,"Oui","")</f>
        <v/>
      </c>
      <c r="H73" s="306" t="s">
        <v>621</v>
      </c>
      <c r="I73" s="306" t="s">
        <v>636</v>
      </c>
      <c r="J73" s="307" t="e">
        <f>VLOOKUP(E73,#REF!,3,FALSE)</f>
        <v>#REF!</v>
      </c>
      <c r="K73" s="307"/>
    </row>
    <row r="74" spans="1:11" ht="55.15" customHeight="1" x14ac:dyDescent="0.2">
      <c r="A74" s="670"/>
      <c r="B74" s="667"/>
      <c r="C74" s="663"/>
      <c r="D74" s="665"/>
      <c r="E74" s="333" t="s">
        <v>562</v>
      </c>
      <c r="F74" s="304" t="s">
        <v>637</v>
      </c>
      <c r="G74" s="334" t="str">
        <f>IF(COUNTIFS('Tble CarteCompétences=&gt;CléA'!P:P,"0",'Tble CarteCompétences=&gt;CléA'!E:E,E74)=0,"Oui","")</f>
        <v/>
      </c>
      <c r="H74" s="306" t="s">
        <v>621</v>
      </c>
      <c r="I74" s="306" t="s">
        <v>636</v>
      </c>
      <c r="J74" s="307" t="e">
        <f>VLOOKUP(E74,#REF!,3,FALSE)</f>
        <v>#REF!</v>
      </c>
      <c r="K74" s="307"/>
    </row>
    <row r="75" spans="1:11" ht="53.45" customHeight="1" x14ac:dyDescent="0.2">
      <c r="A75" s="670"/>
      <c r="B75" s="667"/>
      <c r="C75" s="663"/>
      <c r="D75" s="665"/>
      <c r="E75" s="333" t="s">
        <v>638</v>
      </c>
      <c r="F75" s="304" t="s">
        <v>578</v>
      </c>
      <c r="G75" s="334" t="str">
        <f>IF(COUNTIFS('Tble CarteCompétences=&gt;CléA'!P:P,"0",'Tble CarteCompétences=&gt;CléA'!E:E,E75)=0,"Oui","")</f>
        <v/>
      </c>
      <c r="H75" s="306" t="s">
        <v>621</v>
      </c>
      <c r="I75" s="306" t="s">
        <v>636</v>
      </c>
      <c r="J75" s="307" t="e">
        <f>VLOOKUP(E75,#REF!,3,FALSE)</f>
        <v>#REF!</v>
      </c>
      <c r="K75" s="307"/>
    </row>
    <row r="76" spans="1:11" ht="48.6" customHeight="1" x14ac:dyDescent="0.2">
      <c r="A76" s="666" t="s">
        <v>639</v>
      </c>
      <c r="B76" s="667" t="str">
        <f>IF(COUNTIFS('Tble CarteCompétences=&gt;CléA'!P:P,"0",'Tble CarteCompétences=&gt;CléA'!A:A,A76)=0,"Oui","")</f>
        <v/>
      </c>
      <c r="C76" s="663" t="s">
        <v>640</v>
      </c>
      <c r="D76" s="664" t="str">
        <f>IF(COUNTIFS('Tble CarteCompétences=&gt;CléA'!P:P,"0",'Tble CarteCompétences=&gt;CléA'!I:I,C76)=0,"Oui","")</f>
        <v/>
      </c>
      <c r="E76" s="333" t="s">
        <v>641</v>
      </c>
      <c r="F76" s="304" t="s">
        <v>762</v>
      </c>
      <c r="G76" s="334" t="str">
        <f>IF(COUNTIFS('Tble CarteCompétences=&gt;CléA'!P:P,"0",'Tble CarteCompétences=&gt;CléA'!E:E,E76)=0,"Oui","")</f>
        <v/>
      </c>
      <c r="H76" s="308" t="s">
        <v>639</v>
      </c>
      <c r="I76" s="308" t="s">
        <v>640</v>
      </c>
      <c r="J76" s="307" t="e">
        <f>VLOOKUP(E76,#REF!,3,FALSE)</f>
        <v>#REF!</v>
      </c>
      <c r="K76" s="307"/>
    </row>
    <row r="77" spans="1:11" ht="51" x14ac:dyDescent="0.2">
      <c r="A77" s="670"/>
      <c r="B77" s="667"/>
      <c r="C77" s="663"/>
      <c r="D77" s="665"/>
      <c r="E77" s="333" t="s">
        <v>494</v>
      </c>
      <c r="F77" s="304" t="s">
        <v>508</v>
      </c>
      <c r="G77" s="334" t="str">
        <f>IF(COUNTIFS('Tble CarteCompétences=&gt;CléA'!P:P,"0",'Tble CarteCompétences=&gt;CléA'!E:E,E77)=0,"Oui","")</f>
        <v/>
      </c>
      <c r="H77" s="308" t="s">
        <v>639</v>
      </c>
      <c r="I77" s="308" t="s">
        <v>640</v>
      </c>
      <c r="J77" s="307" t="e">
        <f>VLOOKUP(E77,#REF!,3,FALSE)</f>
        <v>#REF!</v>
      </c>
      <c r="K77" s="307"/>
    </row>
    <row r="78" spans="1:11" ht="43.9" customHeight="1" x14ac:dyDescent="0.2">
      <c r="A78" s="670"/>
      <c r="B78" s="667"/>
      <c r="C78" s="663"/>
      <c r="D78" s="665"/>
      <c r="E78" s="333" t="s">
        <v>495</v>
      </c>
      <c r="F78" s="304" t="s">
        <v>496</v>
      </c>
      <c r="G78" s="334" t="str">
        <f>IF(COUNTIFS('Tble CarteCompétences=&gt;CléA'!P:P,"0",'Tble CarteCompétences=&gt;CléA'!E:E,E78)=0,"Oui","")</f>
        <v/>
      </c>
      <c r="H78" s="308" t="s">
        <v>639</v>
      </c>
      <c r="I78" s="308" t="s">
        <v>640</v>
      </c>
      <c r="J78" s="307" t="e">
        <f>VLOOKUP(E78,#REF!,3,FALSE)</f>
        <v>#REF!</v>
      </c>
      <c r="K78" s="307"/>
    </row>
    <row r="79" spans="1:11" ht="45.6" customHeight="1" x14ac:dyDescent="0.2">
      <c r="A79" s="670"/>
      <c r="B79" s="667"/>
      <c r="C79" s="663"/>
      <c r="D79" s="665"/>
      <c r="E79" s="333" t="s">
        <v>642</v>
      </c>
      <c r="F79" s="304" t="s">
        <v>497</v>
      </c>
      <c r="G79" s="334" t="str">
        <f>IF(COUNTIFS('Tble CarteCompétences=&gt;CléA'!P:P,"0",'Tble CarteCompétences=&gt;CléA'!E:E,E79)=0,"Oui","")</f>
        <v/>
      </c>
      <c r="H79" s="308" t="s">
        <v>639</v>
      </c>
      <c r="I79" s="308" t="s">
        <v>640</v>
      </c>
      <c r="J79" s="307" t="e">
        <f>VLOOKUP(E79,#REF!,3,FALSE)</f>
        <v>#REF!</v>
      </c>
      <c r="K79" s="307"/>
    </row>
    <row r="80" spans="1:11" ht="43.9" customHeight="1" x14ac:dyDescent="0.2">
      <c r="A80" s="670"/>
      <c r="B80" s="667"/>
      <c r="C80" s="663" t="s">
        <v>643</v>
      </c>
      <c r="D80" s="664" t="str">
        <f>IF(COUNTIFS('Tble CarteCompétences=&gt;CléA'!P:P,"0",'Tble CarteCompétences=&gt;CléA'!I:I,C80)=0,"Oui","")</f>
        <v/>
      </c>
      <c r="E80" s="333" t="s">
        <v>534</v>
      </c>
      <c r="F80" s="304" t="s">
        <v>535</v>
      </c>
      <c r="G80" s="334" t="str">
        <f>IF(COUNTIFS('Tble CarteCompétences=&gt;CléA'!P:P,"0",'Tble CarteCompétences=&gt;CléA'!E:E,E80)=0,"Oui","")</f>
        <v/>
      </c>
      <c r="H80" s="306" t="s">
        <v>639</v>
      </c>
      <c r="I80" s="306" t="s">
        <v>643</v>
      </c>
      <c r="J80" s="307" t="e">
        <f>VLOOKUP(E80,#REF!,3,FALSE)</f>
        <v>#REF!</v>
      </c>
      <c r="K80" s="307"/>
    </row>
    <row r="81" spans="1:11" ht="37.15" customHeight="1" x14ac:dyDescent="0.2">
      <c r="A81" s="670"/>
      <c r="B81" s="667"/>
      <c r="C81" s="663"/>
      <c r="D81" s="665"/>
      <c r="E81" s="333" t="s">
        <v>536</v>
      </c>
      <c r="F81" s="304" t="s">
        <v>644</v>
      </c>
      <c r="G81" s="334" t="str">
        <f>IF(COUNTIFS('Tble CarteCompétences=&gt;CléA'!P:P,"0",'Tble CarteCompétences=&gt;CléA'!E:E,E81)=0,"Oui","")</f>
        <v/>
      </c>
      <c r="H81" s="306" t="s">
        <v>639</v>
      </c>
      <c r="I81" s="306" t="s">
        <v>643</v>
      </c>
      <c r="J81" s="307" t="e">
        <f>VLOOKUP(E81,#REF!,3,FALSE)</f>
        <v>#REF!</v>
      </c>
      <c r="K81" s="307"/>
    </row>
    <row r="82" spans="1:11" ht="43.15" customHeight="1" x14ac:dyDescent="0.2">
      <c r="A82" s="670"/>
      <c r="B82" s="667"/>
      <c r="C82" s="663" t="s">
        <v>645</v>
      </c>
      <c r="D82" s="664" t="str">
        <f>IF(COUNTIFS('Tble CarteCompétences=&gt;CléA'!P:P,"0",'Tble CarteCompétences=&gt;CléA'!I:I,C82)=0,"Oui","")</f>
        <v/>
      </c>
      <c r="E82" s="333" t="s">
        <v>537</v>
      </c>
      <c r="F82" s="304" t="s">
        <v>538</v>
      </c>
      <c r="G82" s="334" t="str">
        <f>IF(COUNTIFS('Tble CarteCompétences=&gt;CléA'!P:P,"0",'Tble CarteCompétences=&gt;CléA'!E:E,E82)=0,"Oui","")</f>
        <v/>
      </c>
      <c r="H82" s="308" t="s">
        <v>639</v>
      </c>
      <c r="I82" s="308" t="s">
        <v>645</v>
      </c>
      <c r="J82" s="307" t="e">
        <f>VLOOKUP(E82,#REF!,3,FALSE)</f>
        <v>#REF!</v>
      </c>
      <c r="K82" s="307"/>
    </row>
    <row r="83" spans="1:11" ht="51" x14ac:dyDescent="0.2">
      <c r="A83" s="670"/>
      <c r="B83" s="667"/>
      <c r="C83" s="663"/>
      <c r="D83" s="665"/>
      <c r="E83" s="333" t="s">
        <v>539</v>
      </c>
      <c r="F83" s="304" t="s">
        <v>646</v>
      </c>
      <c r="G83" s="334" t="str">
        <f>IF(COUNTIFS('Tble CarteCompétences=&gt;CléA'!P:P,"0",'Tble CarteCompétences=&gt;CléA'!E:E,E83)=0,"Oui","")</f>
        <v/>
      </c>
      <c r="H83" s="308" t="s">
        <v>639</v>
      </c>
      <c r="I83" s="308" t="s">
        <v>645</v>
      </c>
      <c r="J83" s="307" t="e">
        <f>VLOOKUP(E83,#REF!,3,FALSE)</f>
        <v>#REF!</v>
      </c>
      <c r="K83" s="307"/>
    </row>
    <row r="84" spans="1:11" ht="43.9" customHeight="1" x14ac:dyDescent="0.2">
      <c r="A84" s="670"/>
      <c r="B84" s="667"/>
      <c r="C84" s="663"/>
      <c r="D84" s="665"/>
      <c r="E84" s="333" t="s">
        <v>648</v>
      </c>
      <c r="F84" s="304" t="s">
        <v>763</v>
      </c>
      <c r="G84" s="334" t="str">
        <f>IF(COUNTIFS('Tble CarteCompétences=&gt;CléA'!P:P,"0",'Tble CarteCompétences=&gt;CléA'!E:E,E84)=0,"Oui","")</f>
        <v/>
      </c>
      <c r="H84" s="308" t="s">
        <v>639</v>
      </c>
      <c r="I84" s="308" t="s">
        <v>645</v>
      </c>
      <c r="J84" s="307" t="e">
        <f>VLOOKUP(E84,#REF!,3,FALSE)</f>
        <v>#REF!</v>
      </c>
      <c r="K84" s="307"/>
    </row>
    <row r="85" spans="1:11" ht="51" x14ac:dyDescent="0.2">
      <c r="A85" s="670"/>
      <c r="B85" s="667"/>
      <c r="C85" s="663" t="s">
        <v>649</v>
      </c>
      <c r="D85" s="664" t="str">
        <f>IF(COUNTIFS('Tble CarteCompétences=&gt;CléA'!P:P,"0",'Tble CarteCompétences=&gt;CléA'!I:I,C85)=0,"Oui","")</f>
        <v/>
      </c>
      <c r="E85" s="333" t="s">
        <v>650</v>
      </c>
      <c r="F85" s="304" t="s">
        <v>696</v>
      </c>
      <c r="G85" s="334" t="str">
        <f>IF(COUNTIFS('Tble CarteCompétences=&gt;CléA'!P:P,"0",'Tble CarteCompétences=&gt;CléA'!E:E,E85)=0,"Oui","")</f>
        <v/>
      </c>
      <c r="H85" s="306" t="s">
        <v>639</v>
      </c>
      <c r="I85" s="306" t="s">
        <v>649</v>
      </c>
      <c r="J85" s="307" t="e">
        <f>VLOOKUP(E85,#REF!,3,FALSE)</f>
        <v>#REF!</v>
      </c>
      <c r="K85" s="307"/>
    </row>
    <row r="86" spans="1:11" ht="45.6" customHeight="1" x14ac:dyDescent="0.2">
      <c r="A86" s="670"/>
      <c r="B86" s="667"/>
      <c r="C86" s="663"/>
      <c r="D86" s="665"/>
      <c r="E86" s="333" t="s">
        <v>651</v>
      </c>
      <c r="F86" s="304" t="s">
        <v>764</v>
      </c>
      <c r="G86" s="334" t="str">
        <f>IF(COUNTIFS('Tble CarteCompétences=&gt;CléA'!P:P,"0",'Tble CarteCompétences=&gt;CléA'!E:E,E86)=0,"Oui","")</f>
        <v/>
      </c>
      <c r="H86" s="306" t="s">
        <v>639</v>
      </c>
      <c r="I86" s="306" t="s">
        <v>649</v>
      </c>
      <c r="J86" s="307" t="e">
        <f>VLOOKUP(E86,#REF!,3,FALSE)</f>
        <v>#REF!</v>
      </c>
      <c r="K86" s="307"/>
    </row>
    <row r="87" spans="1:11" ht="44.45" customHeight="1" x14ac:dyDescent="0.2">
      <c r="A87" s="670"/>
      <c r="B87" s="667"/>
      <c r="C87" s="663"/>
      <c r="D87" s="665"/>
      <c r="E87" s="333" t="s">
        <v>652</v>
      </c>
      <c r="F87" s="304" t="s">
        <v>547</v>
      </c>
      <c r="G87" s="334" t="str">
        <f>IF(COUNTIFS('Tble CarteCompétences=&gt;CléA'!P:P,"0",'Tble CarteCompétences=&gt;CléA'!E:E,E87)=0,"Oui","")</f>
        <v/>
      </c>
      <c r="H87" s="306" t="s">
        <v>639</v>
      </c>
      <c r="I87" s="306" t="s">
        <v>649</v>
      </c>
      <c r="J87" s="307" t="e">
        <f>VLOOKUP(E87,#REF!,3,FALSE)</f>
        <v>#REF!</v>
      </c>
      <c r="K87" s="307"/>
    </row>
    <row r="88" spans="1:11" ht="44.45" customHeight="1" x14ac:dyDescent="0.2">
      <c r="A88" s="666" t="s">
        <v>653</v>
      </c>
      <c r="B88" s="667" t="str">
        <f>IF(COUNTIFS('Tble CarteCompétences=&gt;CléA'!P:P,"0",'Tble CarteCompétences=&gt;CléA'!A:A,A88)=0,"Oui","")</f>
        <v/>
      </c>
      <c r="C88" s="663" t="s">
        <v>697</v>
      </c>
      <c r="D88" s="664" t="str">
        <f>IF(COUNTIFS('Tble CarteCompétences=&gt;CléA'!P:P,"0",'Tble CarteCompétences=&gt;CléA'!I:I,C88)=0,"Oui","")</f>
        <v/>
      </c>
      <c r="E88" s="333" t="s">
        <v>509</v>
      </c>
      <c r="F88" s="304" t="s">
        <v>698</v>
      </c>
      <c r="G88" s="334" t="str">
        <f>IF(COUNTIFS('Tble CarteCompétences=&gt;CléA'!P:P,"0",'Tble CarteCompétences=&gt;CléA'!E:E,E88)=0,"Oui","")</f>
        <v/>
      </c>
      <c r="H88" s="308" t="s">
        <v>653</v>
      </c>
      <c r="I88" s="308" t="s">
        <v>697</v>
      </c>
      <c r="J88" s="307" t="e">
        <f>VLOOKUP(E88,#REF!,3,FALSE)</f>
        <v>#REF!</v>
      </c>
      <c r="K88" s="307"/>
    </row>
    <row r="89" spans="1:11" ht="38.25" x14ac:dyDescent="0.2">
      <c r="A89" s="666"/>
      <c r="B89" s="667"/>
      <c r="C89" s="663"/>
      <c r="D89" s="665"/>
      <c r="E89" s="333" t="s">
        <v>513</v>
      </c>
      <c r="F89" s="304" t="s">
        <v>765</v>
      </c>
      <c r="G89" s="334" t="str">
        <f>IF(COUNTIFS('Tble CarteCompétences=&gt;CléA'!P:P,"0",'Tble CarteCompétences=&gt;CléA'!E:E,E89)=0,"Oui","")</f>
        <v/>
      </c>
      <c r="H89" s="308" t="s">
        <v>653</v>
      </c>
      <c r="I89" s="308" t="s">
        <v>697</v>
      </c>
      <c r="J89" s="307" t="e">
        <f>VLOOKUP(E89,#REF!,3,FALSE)</f>
        <v>#REF!</v>
      </c>
      <c r="K89" s="307"/>
    </row>
    <row r="90" spans="1:11" ht="51" x14ac:dyDescent="0.2">
      <c r="A90" s="666"/>
      <c r="B90" s="667"/>
      <c r="C90" s="663"/>
      <c r="D90" s="665"/>
      <c r="E90" s="333" t="s">
        <v>510</v>
      </c>
      <c r="F90" s="304" t="s">
        <v>699</v>
      </c>
      <c r="G90" s="334" t="str">
        <f>IF(COUNTIFS('Tble CarteCompétences=&gt;CléA'!P:P,"0",'Tble CarteCompétences=&gt;CléA'!E:E,E90)=0,"Oui","")</f>
        <v/>
      </c>
      <c r="H90" s="308" t="s">
        <v>653</v>
      </c>
      <c r="I90" s="308" t="s">
        <v>697</v>
      </c>
      <c r="J90" s="307" t="e">
        <f>VLOOKUP(E90,#REF!,3,FALSE)</f>
        <v>#REF!</v>
      </c>
      <c r="K90" s="307"/>
    </row>
    <row r="91" spans="1:11" ht="89.25" x14ac:dyDescent="0.2">
      <c r="A91" s="666"/>
      <c r="B91" s="667"/>
      <c r="C91" s="663" t="s">
        <v>654</v>
      </c>
      <c r="D91" s="664" t="str">
        <f>IF(COUNTIFS('Tble CarteCompétences=&gt;CléA'!P:P,"0",'Tble CarteCompétences=&gt;CléA'!I:I,C91)=0,"Oui","")</f>
        <v/>
      </c>
      <c r="E91" s="304" t="s">
        <v>655</v>
      </c>
      <c r="F91" s="304" t="s">
        <v>700</v>
      </c>
      <c r="G91" s="334" t="str">
        <f>IF(COUNTIFS('Tble CarteCompétences=&gt;CléA'!P:P,"0",'Tble CarteCompétences=&gt;CléA'!E:E,E91)=0,"Oui","")</f>
        <v/>
      </c>
      <c r="H91" s="309" t="s">
        <v>653</v>
      </c>
      <c r="I91" s="309" t="s">
        <v>654</v>
      </c>
      <c r="J91" s="307" t="e">
        <f>VLOOKUP(E91,#REF!,3,FALSE)</f>
        <v>#REF!</v>
      </c>
      <c r="K91" s="307"/>
    </row>
    <row r="92" spans="1:11" ht="43.9" customHeight="1" x14ac:dyDescent="0.2">
      <c r="A92" s="666"/>
      <c r="B92" s="667"/>
      <c r="C92" s="663"/>
      <c r="D92" s="665"/>
      <c r="E92" s="333" t="s">
        <v>766</v>
      </c>
      <c r="F92" s="304" t="s">
        <v>767</v>
      </c>
      <c r="G92" s="334" t="str">
        <f>IF(COUNTIFS('Tble CarteCompétences=&gt;CléA'!P:P,"0",'Tble CarteCompétences=&gt;CléA'!E:E,E92)=0,"Oui","")</f>
        <v/>
      </c>
      <c r="H92" s="309" t="s">
        <v>653</v>
      </c>
      <c r="I92" s="309" t="s">
        <v>654</v>
      </c>
      <c r="J92" s="307" t="e">
        <f>VLOOKUP(E92,#REF!,3,FALSE)</f>
        <v>#REF!</v>
      </c>
      <c r="K92" s="307"/>
    </row>
    <row r="93" spans="1:11" ht="38.25" x14ac:dyDescent="0.2">
      <c r="A93" s="666"/>
      <c r="B93" s="667"/>
      <c r="C93" s="663" t="s">
        <v>656</v>
      </c>
      <c r="D93" s="664" t="str">
        <f>IF(COUNTIFS('Tble CarteCompétences=&gt;CléA'!P:P,"0",'Tble CarteCompétences=&gt;CléA'!I:I,C93)=0,"Oui","")</f>
        <v/>
      </c>
      <c r="E93" s="333" t="s">
        <v>768</v>
      </c>
      <c r="F93" s="304" t="s">
        <v>703</v>
      </c>
      <c r="G93" s="334" t="str">
        <f>IF(COUNTIFS('Tble CarteCompétences=&gt;CléA'!P:P,"0",'Tble CarteCompétences=&gt;CléA'!E:E,E93)=0,"Oui","")</f>
        <v/>
      </c>
      <c r="H93" s="304" t="s">
        <v>653</v>
      </c>
      <c r="I93" s="313" t="s">
        <v>656</v>
      </c>
      <c r="J93" s="307" t="e">
        <f>VLOOKUP(E93,#REF!,3,FALSE)</f>
        <v>#REF!</v>
      </c>
      <c r="K93" s="307"/>
    </row>
    <row r="94" spans="1:11" ht="63.75" x14ac:dyDescent="0.2">
      <c r="A94" s="666"/>
      <c r="B94" s="667"/>
      <c r="C94" s="663"/>
      <c r="D94" s="665"/>
      <c r="E94" s="333" t="s">
        <v>657</v>
      </c>
      <c r="F94" s="304" t="s">
        <v>769</v>
      </c>
      <c r="G94" s="334" t="str">
        <f>IF(COUNTIFS('Tble CarteCompétences=&gt;CléA'!P:P,"0",'Tble CarteCompétences=&gt;CléA'!E:E,E94)=0,"Oui","")</f>
        <v/>
      </c>
      <c r="H94" s="304"/>
      <c r="I94" s="304" t="s">
        <v>656</v>
      </c>
      <c r="J94" s="307" t="e">
        <f>VLOOKUP(E94,#REF!,3,FALSE)</f>
        <v>#REF!</v>
      </c>
      <c r="K94" s="307"/>
    </row>
    <row r="95" spans="1:11" ht="34.15" customHeight="1" x14ac:dyDescent="0.2">
      <c r="A95" s="666"/>
      <c r="B95" s="667"/>
      <c r="C95" s="663"/>
      <c r="D95" s="665"/>
      <c r="E95" s="333" t="s">
        <v>514</v>
      </c>
      <c r="F95" s="349" t="s">
        <v>706</v>
      </c>
      <c r="G95" s="334" t="str">
        <f>IF(COUNTIFS('Tble CarteCompétences=&gt;CléA'!P:P,"0",'Tble CarteCompétences=&gt;CléA'!E:E,E95)=0,"Oui","")</f>
        <v/>
      </c>
      <c r="H95" s="304" t="s">
        <v>653</v>
      </c>
      <c r="I95" s="304" t="s">
        <v>656</v>
      </c>
      <c r="J95" s="307" t="e">
        <f>VLOOKUP(E95,#REF!,3,FALSE)</f>
        <v>#REF!</v>
      </c>
      <c r="K95" s="307"/>
    </row>
    <row r="96" spans="1:11" ht="55.9" customHeight="1" x14ac:dyDescent="0.2">
      <c r="A96" s="666" t="s">
        <v>658</v>
      </c>
      <c r="B96" s="667" t="str">
        <f>IF(COUNTIFS('Tble CarteCompétences=&gt;CléA'!P:P,"0",'Tble CarteCompétences=&gt;CléA'!A:A,A96)=0,"Oui","")</f>
        <v/>
      </c>
      <c r="C96" s="663" t="s">
        <v>659</v>
      </c>
      <c r="D96" s="664" t="str">
        <f>IF(COUNTIFS('Tble CarteCompétences=&gt;CléA'!P:P,"0",'Tble CarteCompétences=&gt;CléA'!I:I,C96)=0,"Oui","")</f>
        <v/>
      </c>
      <c r="E96" s="333" t="s">
        <v>770</v>
      </c>
      <c r="F96" s="349" t="s">
        <v>707</v>
      </c>
      <c r="G96" s="334" t="str">
        <f>IF(COUNTIFS('Tble CarteCompétences=&gt;CléA'!P:P,"0",'Tble CarteCompétences=&gt;CléA'!E:E,E96)=0,"Oui","")</f>
        <v/>
      </c>
      <c r="H96" s="306" t="s">
        <v>658</v>
      </c>
      <c r="I96" s="306" t="s">
        <v>659</v>
      </c>
      <c r="J96" s="307" t="e">
        <f>VLOOKUP(E96,#REF!,3,FALSE)</f>
        <v>#REF!</v>
      </c>
      <c r="K96" s="307"/>
    </row>
    <row r="97" spans="1:11" ht="34.15" customHeight="1" x14ac:dyDescent="0.2">
      <c r="A97" s="666"/>
      <c r="B97" s="667"/>
      <c r="C97" s="663"/>
      <c r="D97" s="665"/>
      <c r="E97" s="333" t="s">
        <v>492</v>
      </c>
      <c r="F97" s="304" t="s">
        <v>771</v>
      </c>
      <c r="G97" s="334" t="str">
        <f>IF(COUNTIFS('Tble CarteCompétences=&gt;CléA'!P:P,"0",'Tble CarteCompétences=&gt;CléA'!E:E,E97)=0,"Oui","")</f>
        <v/>
      </c>
      <c r="H97" s="306" t="s">
        <v>658</v>
      </c>
      <c r="I97" s="306" t="s">
        <v>659</v>
      </c>
      <c r="J97" s="307" t="e">
        <f>VLOOKUP(E97,#REF!,3,FALSE)</f>
        <v>#REF!</v>
      </c>
      <c r="K97" s="307"/>
    </row>
    <row r="98" spans="1:11" ht="28.15" customHeight="1" x14ac:dyDescent="0.2">
      <c r="A98" s="666"/>
      <c r="B98" s="667"/>
      <c r="C98" s="663"/>
      <c r="D98" s="665"/>
      <c r="E98" s="333" t="s">
        <v>490</v>
      </c>
      <c r="F98" s="304" t="s">
        <v>709</v>
      </c>
      <c r="G98" s="334" t="str">
        <f>IF(COUNTIFS('Tble CarteCompétences=&gt;CléA'!P:P,"0",'Tble CarteCompétences=&gt;CléA'!E:E,E98)=0,"Oui","")</f>
        <v/>
      </c>
      <c r="H98" s="306" t="s">
        <v>658</v>
      </c>
      <c r="I98" s="306" t="s">
        <v>659</v>
      </c>
      <c r="J98" s="307" t="e">
        <f>VLOOKUP(E98,#REF!,3,FALSE)</f>
        <v>#REF!</v>
      </c>
      <c r="K98" s="307"/>
    </row>
    <row r="99" spans="1:11" ht="43.9" customHeight="1" x14ac:dyDescent="0.2">
      <c r="A99" s="666"/>
      <c r="B99" s="667"/>
      <c r="C99" s="663"/>
      <c r="D99" s="665"/>
      <c r="E99" s="333" t="s">
        <v>711</v>
      </c>
      <c r="F99" s="304" t="s">
        <v>772</v>
      </c>
      <c r="G99" s="334" t="str">
        <f>IF(COUNTIFS('Tble CarteCompétences=&gt;CléA'!P:P,"0",'Tble CarteCompétences=&gt;CléA'!E:E,E99)=0,"Oui","")</f>
        <v/>
      </c>
      <c r="H99" s="306" t="s">
        <v>658</v>
      </c>
      <c r="I99" s="306" t="s">
        <v>659</v>
      </c>
      <c r="J99" s="307" t="e">
        <f>VLOOKUP(E99,#REF!,3,FALSE)</f>
        <v>#REF!</v>
      </c>
      <c r="K99" s="307"/>
    </row>
    <row r="100" spans="1:11" ht="30.6" customHeight="1" x14ac:dyDescent="0.2">
      <c r="A100" s="666"/>
      <c r="B100" s="667"/>
      <c r="C100" s="663"/>
      <c r="D100" s="665"/>
      <c r="E100" s="333" t="s">
        <v>660</v>
      </c>
      <c r="F100" s="304" t="s">
        <v>712</v>
      </c>
      <c r="G100" s="334" t="str">
        <f>IF(COUNTIFS('Tble CarteCompétences=&gt;CléA'!P:P,"0",'Tble CarteCompétences=&gt;CléA'!E:E,E100)=0,"Oui","")</f>
        <v/>
      </c>
      <c r="H100" s="306" t="s">
        <v>658</v>
      </c>
      <c r="I100" s="306" t="s">
        <v>659</v>
      </c>
      <c r="J100" s="307" t="e">
        <f>VLOOKUP(E100,#REF!,3,FALSE)</f>
        <v>#REF!</v>
      </c>
      <c r="K100" s="307"/>
    </row>
    <row r="101" spans="1:11" ht="55.9" customHeight="1" x14ac:dyDescent="0.2">
      <c r="A101" s="666"/>
      <c r="B101" s="667"/>
      <c r="C101" s="663" t="s">
        <v>661</v>
      </c>
      <c r="D101" s="664" t="str">
        <f>IF(COUNTIFS('Tble CarteCompétences=&gt;CléA'!P:P,"0",'Tble CarteCompétences=&gt;CléA'!I:I,C101)=0,"Oui","")</f>
        <v/>
      </c>
      <c r="E101" s="333" t="s">
        <v>662</v>
      </c>
      <c r="F101" s="304" t="s">
        <v>773</v>
      </c>
      <c r="G101" s="334" t="str">
        <f>IF(COUNTIFS('Tble CarteCompétences=&gt;CléA'!P:P,"0",'Tble CarteCompétences=&gt;CléA'!E:E,E101)=0,"Oui","")</f>
        <v/>
      </c>
      <c r="H101" s="308" t="s">
        <v>658</v>
      </c>
      <c r="I101" s="308" t="s">
        <v>661</v>
      </c>
      <c r="J101" s="307" t="e">
        <f>VLOOKUP(E101,#REF!,3,FALSE)</f>
        <v>#REF!</v>
      </c>
      <c r="K101" s="307"/>
    </row>
    <row r="102" spans="1:11" ht="57" customHeight="1" x14ac:dyDescent="0.2">
      <c r="A102" s="666"/>
      <c r="B102" s="667"/>
      <c r="C102" s="663"/>
      <c r="D102" s="665"/>
      <c r="E102" s="333" t="s">
        <v>515</v>
      </c>
      <c r="F102" s="304" t="s">
        <v>713</v>
      </c>
      <c r="G102" s="334" t="str">
        <f>IF(COUNTIFS('Tble CarteCompétences=&gt;CléA'!P:P,"0",'Tble CarteCompétences=&gt;CléA'!E:E,E102)=0,"Oui","")</f>
        <v/>
      </c>
      <c r="H102" s="308" t="s">
        <v>658</v>
      </c>
      <c r="I102" s="308" t="s">
        <v>661</v>
      </c>
      <c r="J102" s="307" t="e">
        <f>VLOOKUP(E102,#REF!,3,FALSE)</f>
        <v>#REF!</v>
      </c>
      <c r="K102" s="307"/>
    </row>
    <row r="103" spans="1:11" ht="31.9" customHeight="1" x14ac:dyDescent="0.2">
      <c r="A103" s="666"/>
      <c r="B103" s="667"/>
      <c r="C103" s="663" t="s">
        <v>663</v>
      </c>
      <c r="D103" s="664" t="str">
        <f>IF(COUNTIFS('Tble CarteCompétences=&gt;CléA'!P:P,"0",'Tble CarteCompétences=&gt;CléA'!I:I,C103)=0,"Oui","")</f>
        <v/>
      </c>
      <c r="E103" s="333" t="s">
        <v>491</v>
      </c>
      <c r="F103" s="304" t="s">
        <v>714</v>
      </c>
      <c r="G103" s="334" t="str">
        <f>IF(COUNTIFS('Tble CarteCompétences=&gt;CléA'!P:P,"0",'Tble CarteCompétences=&gt;CléA'!E:E,E103)=0,"Oui","")</f>
        <v/>
      </c>
      <c r="H103" s="310" t="s">
        <v>658</v>
      </c>
      <c r="I103" s="314" t="s">
        <v>663</v>
      </c>
      <c r="J103" s="307" t="e">
        <f>VLOOKUP(E103,#REF!,3,FALSE)</f>
        <v>#REF!</v>
      </c>
      <c r="K103" s="307"/>
    </row>
    <row r="104" spans="1:11" ht="33.6" customHeight="1" x14ac:dyDescent="0.2">
      <c r="A104" s="666"/>
      <c r="B104" s="667"/>
      <c r="C104" s="663"/>
      <c r="D104" s="665"/>
      <c r="E104" s="333" t="s">
        <v>774</v>
      </c>
      <c r="F104" s="304" t="s">
        <v>715</v>
      </c>
      <c r="G104" s="334" t="str">
        <f>IF(COUNTIFS('Tble CarteCompétences=&gt;CléA'!P:P,"0",'Tble CarteCompétences=&gt;CléA'!E:E,E104)=0,"Oui","")</f>
        <v/>
      </c>
      <c r="H104" s="310" t="s">
        <v>658</v>
      </c>
      <c r="I104" s="314" t="s">
        <v>663</v>
      </c>
      <c r="J104" s="307" t="e">
        <f>VLOOKUP(E104,#REF!,3,FALSE)</f>
        <v>#REF!</v>
      </c>
      <c r="K104" s="307"/>
    </row>
    <row r="105" spans="1:11" ht="47.45" customHeight="1" x14ac:dyDescent="0.2">
      <c r="A105" s="666"/>
      <c r="B105" s="667"/>
      <c r="C105" s="663"/>
      <c r="D105" s="665"/>
      <c r="E105" s="333" t="s">
        <v>664</v>
      </c>
      <c r="F105" s="304" t="s">
        <v>717</v>
      </c>
      <c r="G105" s="334" t="str">
        <f>IF(COUNTIFS('Tble CarteCompétences=&gt;CléA'!P:P,"0",'Tble CarteCompétences=&gt;CléA'!E:E,E105)=0,"Oui","")</f>
        <v/>
      </c>
      <c r="H105" s="310" t="s">
        <v>658</v>
      </c>
      <c r="I105" s="314" t="s">
        <v>663</v>
      </c>
      <c r="J105" s="307" t="e">
        <f>VLOOKUP(E105,#REF!,3,FALSE)</f>
        <v>#REF!</v>
      </c>
      <c r="K105" s="307"/>
    </row>
    <row r="106" spans="1:11" ht="55.15" customHeight="1" x14ac:dyDescent="0.2">
      <c r="A106" s="666"/>
      <c r="B106" s="667"/>
      <c r="C106" s="663"/>
      <c r="D106" s="665"/>
      <c r="E106" s="333" t="s">
        <v>775</v>
      </c>
      <c r="F106" s="304" t="s">
        <v>776</v>
      </c>
      <c r="G106" s="334" t="str">
        <f>IF(COUNTIFS('Tble CarteCompétences=&gt;CléA'!P:P,"0",'Tble CarteCompétences=&gt;CléA'!E:E,E106)=0,"Oui","")</f>
        <v/>
      </c>
      <c r="H106" s="310" t="s">
        <v>658</v>
      </c>
      <c r="I106" s="314" t="s">
        <v>663</v>
      </c>
      <c r="J106" s="307" t="e">
        <f>VLOOKUP(E106,#REF!,3,FALSE)</f>
        <v>#REF!</v>
      </c>
      <c r="K106" s="307"/>
    </row>
    <row r="107" spans="1:11" ht="41.45" customHeight="1" x14ac:dyDescent="0.2">
      <c r="A107" s="666" t="s">
        <v>665</v>
      </c>
      <c r="B107" s="668" t="str">
        <f>IF(COUNTIFS('Tble CarteCompétences=&gt;CléA'!P:P,"0",'Tble CarteCompétences=&gt;CléA'!A:A,A107)=0,"Oui","")</f>
        <v/>
      </c>
      <c r="C107" s="663" t="s">
        <v>666</v>
      </c>
      <c r="D107" s="664" t="str">
        <f>IF(COUNTIFS('Tble CarteCompétences=&gt;CléA'!P:P,"0",'Tble CarteCompétences=&gt;CléA'!I:I,C107)=0,"Oui","")</f>
        <v/>
      </c>
      <c r="E107" s="333" t="s">
        <v>667</v>
      </c>
      <c r="F107" s="304" t="s">
        <v>777</v>
      </c>
      <c r="G107" s="334" t="str">
        <f>IF(COUNTIFS('Tble CarteCompétences=&gt;CléA'!P:P,"0",'Tble CarteCompétences=&gt;CléA'!E:E,E107)=0,"Oui","")</f>
        <v/>
      </c>
      <c r="H107" s="308" t="s">
        <v>665</v>
      </c>
      <c r="I107" s="308" t="s">
        <v>666</v>
      </c>
      <c r="J107" s="307" t="e">
        <f>VLOOKUP(E107,#REF!,3,FALSE)</f>
        <v>#REF!</v>
      </c>
      <c r="K107" s="307"/>
    </row>
    <row r="108" spans="1:11" ht="50.45" customHeight="1" x14ac:dyDescent="0.2">
      <c r="A108" s="666"/>
      <c r="B108" s="669"/>
      <c r="C108" s="663"/>
      <c r="D108" s="665"/>
      <c r="E108" s="333" t="s">
        <v>720</v>
      </c>
      <c r="F108" s="304" t="s">
        <v>721</v>
      </c>
      <c r="G108" s="334" t="str">
        <f>IF(COUNTIFS('Tble CarteCompétences=&gt;CléA'!P:P,"0",'Tble CarteCompétences=&gt;CléA'!E:E,E108)=0,"Oui","")</f>
        <v/>
      </c>
      <c r="H108" s="308" t="s">
        <v>665</v>
      </c>
      <c r="I108" s="308" t="s">
        <v>666</v>
      </c>
      <c r="J108" s="307" t="e">
        <f>VLOOKUP(E108,#REF!,3,FALSE)</f>
        <v>#REF!</v>
      </c>
      <c r="K108" s="307"/>
    </row>
    <row r="109" spans="1:11" ht="28.9" customHeight="1" x14ac:dyDescent="0.2">
      <c r="A109" s="666"/>
      <c r="B109" s="669"/>
      <c r="C109" s="663"/>
      <c r="D109" s="665"/>
      <c r="E109" s="333" t="s">
        <v>500</v>
      </c>
      <c r="F109" s="304" t="s">
        <v>778</v>
      </c>
      <c r="G109" s="334" t="str">
        <f>IF(COUNTIFS('Tble CarteCompétences=&gt;CléA'!P:P,"0",'Tble CarteCompétences=&gt;CléA'!E:E,E109)=0,"Oui","")</f>
        <v/>
      </c>
      <c r="H109" s="308" t="s">
        <v>665</v>
      </c>
      <c r="I109" s="308" t="s">
        <v>666</v>
      </c>
      <c r="J109" s="307" t="e">
        <f>VLOOKUP(E109,#REF!,3,FALSE)</f>
        <v>#REF!</v>
      </c>
      <c r="K109" s="307"/>
    </row>
    <row r="110" spans="1:11" ht="30" customHeight="1" x14ac:dyDescent="0.2">
      <c r="A110" s="666"/>
      <c r="B110" s="669"/>
      <c r="C110" s="663" t="s">
        <v>668</v>
      </c>
      <c r="D110" s="664" t="str">
        <f>IF(COUNTIFS('Tble CarteCompétences=&gt;CléA'!P:P,"0",'Tble CarteCompétences=&gt;CléA'!I:I,C110)=0,"Oui","")</f>
        <v/>
      </c>
      <c r="E110" s="333" t="s">
        <v>511</v>
      </c>
      <c r="F110" s="304" t="s">
        <v>722</v>
      </c>
      <c r="G110" s="334" t="str">
        <f>IF(COUNTIFS('Tble CarteCompétences=&gt;CléA'!P:P,"0",'Tble CarteCompétences=&gt;CléA'!E:E,E110)=0,"Oui","")</f>
        <v/>
      </c>
      <c r="H110" s="306" t="s">
        <v>665</v>
      </c>
      <c r="I110" s="306" t="s">
        <v>668</v>
      </c>
      <c r="J110" s="307" t="e">
        <f>VLOOKUP(E110,#REF!,3,FALSE)</f>
        <v>#REF!</v>
      </c>
      <c r="K110" s="307"/>
    </row>
    <row r="111" spans="1:11" ht="54" customHeight="1" x14ac:dyDescent="0.2">
      <c r="A111" s="666"/>
      <c r="B111" s="669"/>
      <c r="C111" s="663"/>
      <c r="D111" s="665"/>
      <c r="E111" s="333" t="s">
        <v>512</v>
      </c>
      <c r="F111" s="304" t="s">
        <v>723</v>
      </c>
      <c r="G111" s="334" t="str">
        <f>IF(COUNTIFS('Tble CarteCompétences=&gt;CléA'!P:P,"0",'Tble CarteCompétences=&gt;CléA'!E:E,E111)=0,"Oui","")</f>
        <v/>
      </c>
      <c r="H111" s="306" t="s">
        <v>665</v>
      </c>
      <c r="I111" s="306" t="s">
        <v>668</v>
      </c>
      <c r="J111" s="307" t="e">
        <f>VLOOKUP(E111,#REF!,3,FALSE)</f>
        <v>#REF!</v>
      </c>
      <c r="K111" s="307"/>
    </row>
    <row r="112" spans="1:11" ht="33.6" customHeight="1" x14ac:dyDescent="0.2">
      <c r="A112" s="666"/>
      <c r="B112" s="669"/>
      <c r="C112" s="663"/>
      <c r="D112" s="665"/>
      <c r="E112" s="333" t="s">
        <v>506</v>
      </c>
      <c r="F112" s="304" t="s">
        <v>724</v>
      </c>
      <c r="G112" s="334" t="str">
        <f>IF(COUNTIFS('Tble CarteCompétences=&gt;CléA'!P:P,"0",'Tble CarteCompétences=&gt;CléA'!E:E,E112)=0,"Oui","")</f>
        <v/>
      </c>
      <c r="H112" s="306" t="s">
        <v>665</v>
      </c>
      <c r="I112" s="306" t="s">
        <v>668</v>
      </c>
      <c r="J112" s="307" t="e">
        <f>VLOOKUP(E112,#REF!,3,FALSE)</f>
        <v>#REF!</v>
      </c>
      <c r="K112" s="307"/>
    </row>
    <row r="113" spans="1:11" ht="24.6" customHeight="1" x14ac:dyDescent="0.2">
      <c r="A113" s="666"/>
      <c r="B113" s="669"/>
      <c r="C113" s="663"/>
      <c r="D113" s="665"/>
      <c r="E113" s="333" t="s">
        <v>669</v>
      </c>
      <c r="F113" s="304" t="s">
        <v>726</v>
      </c>
      <c r="G113" s="334" t="str">
        <f>IF(COUNTIFS('Tble CarteCompétences=&gt;CléA'!P:P,"0",'Tble CarteCompétences=&gt;CléA'!E:E,E113)=0,"Oui","")</f>
        <v/>
      </c>
      <c r="H113" s="306" t="s">
        <v>665</v>
      </c>
      <c r="I113" s="306" t="s">
        <v>668</v>
      </c>
      <c r="J113" s="307" t="e">
        <f>VLOOKUP(E113,#REF!,3,FALSE)</f>
        <v>#REF!</v>
      </c>
      <c r="K113" s="307"/>
    </row>
    <row r="114" spans="1:11" ht="38.450000000000003" customHeight="1" x14ac:dyDescent="0.2">
      <c r="A114" s="666"/>
      <c r="B114" s="669"/>
      <c r="C114" s="663"/>
      <c r="D114" s="665"/>
      <c r="E114" s="333" t="s">
        <v>501</v>
      </c>
      <c r="F114" s="304" t="s">
        <v>779</v>
      </c>
      <c r="G114" s="334" t="str">
        <f>IF(COUNTIFS('Tble CarteCompétences=&gt;CléA'!P:P,"0",'Tble CarteCompétences=&gt;CléA'!E:E,E114)=0,"Oui","")</f>
        <v/>
      </c>
      <c r="H114" s="306" t="s">
        <v>665</v>
      </c>
      <c r="I114" s="306" t="s">
        <v>668</v>
      </c>
      <c r="J114" s="307" t="e">
        <f>VLOOKUP(E114,#REF!,3,FALSE)</f>
        <v>#REF!</v>
      </c>
      <c r="K114" s="307"/>
    </row>
    <row r="115" spans="1:11" ht="54" customHeight="1" x14ac:dyDescent="0.2">
      <c r="A115" s="666"/>
      <c r="B115" s="669"/>
      <c r="C115" s="663"/>
      <c r="D115" s="665"/>
      <c r="E115" s="333" t="s">
        <v>502</v>
      </c>
      <c r="F115" s="304" t="s">
        <v>780</v>
      </c>
      <c r="G115" s="334" t="str">
        <f>IF(COUNTIFS('Tble CarteCompétences=&gt;CléA'!P:P,"0",'Tble CarteCompétences=&gt;CléA'!E:E,E115)=0,"Oui","")</f>
        <v/>
      </c>
      <c r="H115" s="306" t="s">
        <v>665</v>
      </c>
      <c r="I115" s="306" t="s">
        <v>668</v>
      </c>
      <c r="J115" s="307" t="e">
        <f>VLOOKUP(E115,#REF!,3,FALSE)</f>
        <v>#REF!</v>
      </c>
      <c r="K115" s="307"/>
    </row>
    <row r="116" spans="1:11" ht="54.6" customHeight="1" x14ac:dyDescent="0.2">
      <c r="A116" s="666"/>
      <c r="B116" s="669"/>
      <c r="C116" s="663" t="s">
        <v>670</v>
      </c>
      <c r="D116" s="664" t="str">
        <f>IF(COUNTIFS('Tble CarteCompétences=&gt;CléA'!P:P,"0",'Tble CarteCompétences=&gt;CléA'!I:I,C116)=0,"Oui","")</f>
        <v/>
      </c>
      <c r="E116" s="333" t="s">
        <v>727</v>
      </c>
      <c r="F116" s="304" t="s">
        <v>728</v>
      </c>
      <c r="G116" s="334" t="str">
        <f>IF(COUNTIFS('Tble CarteCompétences=&gt;CléA'!P:P,"0",'Tble CarteCompétences=&gt;CléA'!E:E,E116)=0,"Oui","")</f>
        <v/>
      </c>
      <c r="H116" s="311" t="s">
        <v>665</v>
      </c>
      <c r="I116" s="311" t="s">
        <v>670</v>
      </c>
      <c r="J116" s="307" t="e">
        <f>VLOOKUP(E116,#REF!,3,FALSE)</f>
        <v>#REF!</v>
      </c>
      <c r="K116" s="307"/>
    </row>
    <row r="117" spans="1:11" ht="43.15" customHeight="1" x14ac:dyDescent="0.2">
      <c r="A117" s="666"/>
      <c r="B117" s="669"/>
      <c r="C117" s="663"/>
      <c r="D117" s="665"/>
      <c r="E117" s="333" t="s">
        <v>503</v>
      </c>
      <c r="F117" s="304" t="s">
        <v>729</v>
      </c>
      <c r="G117" s="334" t="str">
        <f>IF(COUNTIFS('Tble CarteCompétences=&gt;CléA'!P:P,"0",'Tble CarteCompétences=&gt;CléA'!E:E,E117)=0,"Oui","")</f>
        <v/>
      </c>
      <c r="H117" s="311" t="s">
        <v>665</v>
      </c>
      <c r="I117" s="311" t="s">
        <v>670</v>
      </c>
      <c r="J117" s="307" t="e">
        <f>VLOOKUP(E117,#REF!,3,FALSE)</f>
        <v>#REF!</v>
      </c>
      <c r="K117" s="307"/>
    </row>
    <row r="118" spans="1:11" ht="28.9" customHeight="1" x14ac:dyDescent="0.2">
      <c r="A118" s="666"/>
      <c r="B118" s="669"/>
      <c r="C118" s="663"/>
      <c r="D118" s="665"/>
      <c r="E118" s="333" t="s">
        <v>504</v>
      </c>
      <c r="F118" s="304" t="s">
        <v>730</v>
      </c>
      <c r="G118" s="334" t="str">
        <f>IF(COUNTIFS('Tble CarteCompétences=&gt;CléA'!P:P,"0",'Tble CarteCompétences=&gt;CléA'!E:E,E118)=0,"Oui","")</f>
        <v/>
      </c>
      <c r="H118" s="311" t="s">
        <v>665</v>
      </c>
      <c r="I118" s="311" t="s">
        <v>670</v>
      </c>
      <c r="J118" s="307" t="e">
        <f>VLOOKUP(E118,#REF!,3,FALSE)</f>
        <v>#REF!</v>
      </c>
      <c r="K118" s="307"/>
    </row>
    <row r="119" spans="1:11" ht="43.15" customHeight="1" x14ac:dyDescent="0.2">
      <c r="A119" s="666"/>
      <c r="B119" s="669"/>
      <c r="C119" s="663" t="s">
        <v>671</v>
      </c>
      <c r="D119" s="664" t="str">
        <f>IF(COUNTIFS('Tble CarteCompétences=&gt;CléA'!P:P,"0",'Tble CarteCompétences=&gt;CléA'!I:I,C119)=0,"Oui","")</f>
        <v/>
      </c>
      <c r="E119" s="333" t="s">
        <v>672</v>
      </c>
      <c r="F119" s="304" t="s">
        <v>731</v>
      </c>
      <c r="G119" s="334" t="str">
        <f>IF(COUNTIFS('Tble CarteCompétences=&gt;CléA'!P:P,"0",'Tble CarteCompétences=&gt;CléA'!E:E,E119)=0,"Oui","")</f>
        <v/>
      </c>
      <c r="H119" s="306" t="s">
        <v>665</v>
      </c>
      <c r="I119" s="306" t="s">
        <v>671</v>
      </c>
      <c r="J119" s="307" t="e">
        <f>VLOOKUP(E119,#REF!,3,FALSE)</f>
        <v>#REF!</v>
      </c>
      <c r="K119" s="318"/>
    </row>
    <row r="120" spans="1:11" ht="54" customHeight="1" x14ac:dyDescent="0.2">
      <c r="A120" s="666"/>
      <c r="B120" s="669"/>
      <c r="C120" s="663"/>
      <c r="D120" s="665"/>
      <c r="E120" s="333" t="s">
        <v>673</v>
      </c>
      <c r="F120" s="304" t="s">
        <v>732</v>
      </c>
      <c r="G120" s="334" t="str">
        <f>IF(COUNTIFS('Tble CarteCompétences=&gt;CléA'!P:P,"0",'Tble CarteCompétences=&gt;CléA'!E:E,E120)=0,"Oui","")</f>
        <v/>
      </c>
      <c r="H120" s="306" t="s">
        <v>665</v>
      </c>
      <c r="I120" s="306" t="s">
        <v>671</v>
      </c>
      <c r="J120" s="307" t="e">
        <f>VLOOKUP(E120,#REF!,3,FALSE)</f>
        <v>#REF!</v>
      </c>
      <c r="K120" s="318"/>
    </row>
    <row r="121" spans="1:11" ht="39.6" customHeight="1" x14ac:dyDescent="0.2">
      <c r="A121" s="666"/>
      <c r="B121" s="669"/>
      <c r="C121" s="663"/>
      <c r="D121" s="665"/>
      <c r="E121" s="333" t="s">
        <v>498</v>
      </c>
      <c r="F121" s="304" t="s">
        <v>733</v>
      </c>
      <c r="G121" s="334" t="str">
        <f>IF(COUNTIFS('Tble CarteCompétences=&gt;CléA'!P:P,"0",'Tble CarteCompétences=&gt;CléA'!E:E,E121)=0,"Oui","")</f>
        <v/>
      </c>
      <c r="H121" s="306" t="s">
        <v>665</v>
      </c>
      <c r="I121" s="306" t="s">
        <v>671</v>
      </c>
      <c r="J121" s="307" t="e">
        <f>VLOOKUP(E121,#REF!,3,FALSE)</f>
        <v>#REF!</v>
      </c>
      <c r="K121" s="318"/>
    </row>
    <row r="122" spans="1:11" ht="30.6" customHeight="1" x14ac:dyDescent="0.2">
      <c r="A122" s="666"/>
      <c r="B122" s="669"/>
      <c r="C122" s="663"/>
      <c r="D122" s="665"/>
      <c r="E122" s="333" t="s">
        <v>505</v>
      </c>
      <c r="F122" s="304" t="s">
        <v>734</v>
      </c>
      <c r="G122" s="334" t="str">
        <f>IF(COUNTIFS('Tble CarteCompétences=&gt;CléA'!P:P,"0",'Tble CarteCompétences=&gt;CléA'!E:E,E122)=0,"Oui","")</f>
        <v/>
      </c>
      <c r="H122" s="310" t="s">
        <v>665</v>
      </c>
      <c r="I122" s="310" t="s">
        <v>671</v>
      </c>
      <c r="J122" s="307" t="e">
        <f>VLOOKUP(E122,#REF!,3,FALSE)</f>
        <v>#REF!</v>
      </c>
      <c r="K122" s="307"/>
    </row>
  </sheetData>
  <sheetProtection password="C577" sheet="1" objects="1" scenarios="1" selectLockedCells="1"/>
  <autoFilter ref="A16:K122" xr:uid="{00000000-0009-0000-0000-000005000000}"/>
  <mergeCells count="70">
    <mergeCell ref="A5:H5"/>
    <mergeCell ref="A15:G15"/>
    <mergeCell ref="A17:A35"/>
    <mergeCell ref="B17:B35"/>
    <mergeCell ref="C17:C18"/>
    <mergeCell ref="D17:D18"/>
    <mergeCell ref="C33:C35"/>
    <mergeCell ref="D33:D35"/>
    <mergeCell ref="C23:C26"/>
    <mergeCell ref="D23:D26"/>
    <mergeCell ref="C27:C32"/>
    <mergeCell ref="D27:D32"/>
    <mergeCell ref="C36:C42"/>
    <mergeCell ref="D36:D42"/>
    <mergeCell ref="A36:A55"/>
    <mergeCell ref="C19:C22"/>
    <mergeCell ref="D19:D22"/>
    <mergeCell ref="C45:C51"/>
    <mergeCell ref="C53:C55"/>
    <mergeCell ref="D53:D55"/>
    <mergeCell ref="B36:B55"/>
    <mergeCell ref="D45:D51"/>
    <mergeCell ref="C43:C44"/>
    <mergeCell ref="D43:D44"/>
    <mergeCell ref="A56:A75"/>
    <mergeCell ref="B56:B75"/>
    <mergeCell ref="C56:C58"/>
    <mergeCell ref="D56:D58"/>
    <mergeCell ref="C72:C75"/>
    <mergeCell ref="D72:D75"/>
    <mergeCell ref="C64:C71"/>
    <mergeCell ref="D64:D71"/>
    <mergeCell ref="C59:C63"/>
    <mergeCell ref="D59:D63"/>
    <mergeCell ref="C85:C87"/>
    <mergeCell ref="D85:D87"/>
    <mergeCell ref="C82:C84"/>
    <mergeCell ref="D82:D84"/>
    <mergeCell ref="A76:A87"/>
    <mergeCell ref="B76:B87"/>
    <mergeCell ref="C76:C79"/>
    <mergeCell ref="D76:D79"/>
    <mergeCell ref="C80:C81"/>
    <mergeCell ref="D80:D81"/>
    <mergeCell ref="D93:D95"/>
    <mergeCell ref="C91:C92"/>
    <mergeCell ref="D91:D92"/>
    <mergeCell ref="A88:A95"/>
    <mergeCell ref="B88:B95"/>
    <mergeCell ref="C88:C90"/>
    <mergeCell ref="D88:D90"/>
    <mergeCell ref="C93:C95"/>
    <mergeCell ref="A107:A122"/>
    <mergeCell ref="C107:C109"/>
    <mergeCell ref="D107:D109"/>
    <mergeCell ref="C103:C106"/>
    <mergeCell ref="D103:D106"/>
    <mergeCell ref="B107:B122"/>
    <mergeCell ref="C119:C122"/>
    <mergeCell ref="D119:D122"/>
    <mergeCell ref="C116:C118"/>
    <mergeCell ref="D116:D118"/>
    <mergeCell ref="C110:C115"/>
    <mergeCell ref="D110:D115"/>
    <mergeCell ref="C101:C102"/>
    <mergeCell ref="D101:D102"/>
    <mergeCell ref="A96:A106"/>
    <mergeCell ref="B96:B106"/>
    <mergeCell ref="C96:C100"/>
    <mergeCell ref="D96:D100"/>
  </mergeCells>
  <pageMargins left="0.11811023622047245" right="0.11811023622047245" top="0.74803149606299213" bottom="0.74803149606299213" header="0.31496062992125984" footer="0.31496062992125984"/>
  <pageSetup paperSize="8" fitToWidth="0" orientation="portrait" r:id="rId1"/>
  <rowBreaks count="2" manualBreakCount="2">
    <brk id="35" max="16383" man="1"/>
    <brk id="9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pageSetUpPr fitToPage="1"/>
  </sheetPr>
  <dimension ref="A1:E33"/>
  <sheetViews>
    <sheetView workbookViewId="0">
      <selection activeCell="D12" sqref="D12"/>
    </sheetView>
  </sheetViews>
  <sheetFormatPr baseColWidth="10" defaultRowHeight="12.75" x14ac:dyDescent="0.2"/>
  <cols>
    <col min="1" max="1" width="10.5703125" customWidth="1"/>
    <col min="2" max="2" width="79.7109375" customWidth="1"/>
    <col min="3" max="3" width="13.5703125" style="99" customWidth="1"/>
    <col min="4" max="4" width="100.7109375" style="1" customWidth="1"/>
    <col min="5" max="5" width="159.5703125" style="1" customWidth="1"/>
  </cols>
  <sheetData>
    <row r="1" spans="1:5" ht="49.5" customHeight="1" x14ac:dyDescent="0.2">
      <c r="C1"/>
      <c r="D1" s="209" t="str">
        <f>Saisie!I1</f>
        <v>Compétences de Base Professionnelles</v>
      </c>
      <c r="E1" s="168"/>
    </row>
    <row r="2" spans="1:5" ht="15" x14ac:dyDescent="0.2">
      <c r="A2" s="3"/>
      <c r="D2" s="168"/>
      <c r="E2" s="168"/>
    </row>
    <row r="3" spans="1:5" ht="15" x14ac:dyDescent="0.2">
      <c r="A3" s="287" t="s">
        <v>32</v>
      </c>
      <c r="D3" s="168"/>
      <c r="E3" s="168"/>
    </row>
    <row r="4" spans="1:5" ht="14.25" customHeight="1" x14ac:dyDescent="0.2">
      <c r="A4" s="3"/>
      <c r="D4" s="168"/>
      <c r="E4" s="168"/>
    </row>
    <row r="5" spans="1:5" ht="28.5" customHeight="1" x14ac:dyDescent="0.2">
      <c r="A5" s="611" t="s">
        <v>265</v>
      </c>
      <c r="B5" s="611"/>
      <c r="C5" s="611"/>
      <c r="D5" s="611"/>
      <c r="E5" s="2"/>
    </row>
    <row r="6" spans="1:5" ht="15.75" x14ac:dyDescent="0.2">
      <c r="A6" s="2"/>
      <c r="B6" s="2"/>
      <c r="C6" s="100"/>
      <c r="D6" s="23"/>
      <c r="E6" s="23"/>
    </row>
    <row r="7" spans="1:5" ht="15" x14ac:dyDescent="0.2">
      <c r="A7" s="4" t="s">
        <v>51</v>
      </c>
    </row>
    <row r="8" spans="1:5" ht="18" customHeight="1" thickBot="1" x14ac:dyDescent="0.25"/>
    <row r="9" spans="1:5" ht="18" customHeight="1" x14ac:dyDescent="0.2">
      <c r="A9" s="186" t="s">
        <v>36</v>
      </c>
      <c r="B9" s="187"/>
      <c r="C9" s="188"/>
      <c r="D9" s="189" t="str">
        <f xml:space="preserve"> "Organisme mandataire : "&amp; Saisie!H6</f>
        <v xml:space="preserve">Organisme mandataire : </v>
      </c>
      <c r="E9"/>
    </row>
    <row r="10" spans="1:5" ht="18" customHeight="1" x14ac:dyDescent="0.2">
      <c r="A10" s="190" t="s">
        <v>37</v>
      </c>
      <c r="B10" s="191" t="str">
        <f>IF(Saisie!H12&lt;&gt;"",Saisie!H12,"")</f>
        <v/>
      </c>
      <c r="C10" s="192"/>
      <c r="D10" s="193" t="str">
        <f xml:space="preserve"> "Organisme assurant l'évaluation : "&amp; Saisie!H7</f>
        <v xml:space="preserve">Organisme assurant l'évaluation : </v>
      </c>
      <c r="E10"/>
    </row>
    <row r="11" spans="1:5" ht="18" customHeight="1" x14ac:dyDescent="0.2">
      <c r="A11" s="190" t="s">
        <v>33</v>
      </c>
      <c r="B11" s="191" t="str">
        <f>IF(Saisie!H13&lt;&gt;"",Saisie!H13,"")</f>
        <v/>
      </c>
      <c r="C11" s="192"/>
      <c r="D11" s="193" t="str">
        <f>"Nom du référent évaluation du parcours : "&amp; Saisie!H8</f>
        <v xml:space="preserve">Nom du référent évaluation du parcours : </v>
      </c>
      <c r="E11"/>
    </row>
    <row r="12" spans="1:5" ht="18" customHeight="1" thickBot="1" x14ac:dyDescent="0.25">
      <c r="A12" s="194" t="s">
        <v>411</v>
      </c>
      <c r="B12" s="195" t="str">
        <f>IF(Saisie!K15&lt;&gt;"",Saisie!K15,"")</f>
        <v/>
      </c>
      <c r="C12" s="196"/>
      <c r="D12" s="197"/>
      <c r="E12"/>
    </row>
    <row r="13" spans="1:5" ht="15.75" thickBot="1" x14ac:dyDescent="0.25">
      <c r="A13" s="4"/>
      <c r="B13" s="4"/>
      <c r="C13" s="182"/>
      <c r="D13" s="185"/>
      <c r="E13"/>
    </row>
    <row r="14" spans="1:5" ht="45.75" thickBot="1" x14ac:dyDescent="0.25">
      <c r="A14" s="198" t="s">
        <v>39</v>
      </c>
      <c r="B14" s="198" t="s">
        <v>34</v>
      </c>
      <c r="C14" s="199" t="s">
        <v>209</v>
      </c>
      <c r="D14" s="198" t="s">
        <v>249</v>
      </c>
      <c r="E14"/>
    </row>
    <row r="15" spans="1:5" ht="110.1" customHeight="1" thickBot="1" x14ac:dyDescent="0.25">
      <c r="A15" s="200">
        <v>1</v>
      </c>
      <c r="B15" s="300" t="s">
        <v>487</v>
      </c>
      <c r="C15" s="201">
        <f>ROUNDUP(Saisie!K18,0)</f>
        <v>0</v>
      </c>
      <c r="D15" s="198" t="str">
        <f>IF(Saisie!L19&lt;&gt;"","indicateurs validés dans la compétence en cours d'acquisition : " &amp;CHAR(10) &amp; Saisie!L19,IF(C15&lt;&gt;0,Saisie!K19,""))</f>
        <v/>
      </c>
      <c r="E15"/>
    </row>
    <row r="16" spans="1:5" ht="110.1" customHeight="1" thickBot="1" x14ac:dyDescent="0.25">
      <c r="A16" s="200">
        <v>2</v>
      </c>
      <c r="B16" s="198" t="s">
        <v>42</v>
      </c>
      <c r="C16" s="201">
        <f>ROUNDUP(Saisie!K45,0)</f>
        <v>0</v>
      </c>
      <c r="D16" s="198" t="str">
        <f>IF(Saisie!L46&lt;&gt;"","indicateurs validés dans la compétence en cours d'acquisition : " &amp;CHAR(10) &amp; Saisie!L46,IF(C16&lt;&gt;0,Saisie!K46,""))</f>
        <v/>
      </c>
      <c r="E16"/>
    </row>
    <row r="17" spans="1:5" ht="110.1" customHeight="1" thickBot="1" x14ac:dyDescent="0.25">
      <c r="A17" s="200">
        <v>3</v>
      </c>
      <c r="B17" s="198" t="s">
        <v>43</v>
      </c>
      <c r="C17" s="201">
        <f>ROUNDUP(Saisie!K71,0)</f>
        <v>0</v>
      </c>
      <c r="D17" s="198" t="str">
        <f>IF(Saisie!L72&lt;&gt;"","indicateurs validés dans la compétence en cours d'acquisition : " &amp;CHAR(10) &amp; Saisie!L72,IF(C17&lt;&gt;0,Saisie!K72,""))</f>
        <v/>
      </c>
      <c r="E17"/>
    </row>
    <row r="18" spans="1:5" ht="110.1" customHeight="1" thickBot="1" x14ac:dyDescent="0.25">
      <c r="A18" s="200">
        <v>4</v>
      </c>
      <c r="B18" s="198" t="s">
        <v>40</v>
      </c>
      <c r="C18" s="201">
        <f>ROUNDUP(Saisie!K97,0)</f>
        <v>0</v>
      </c>
      <c r="D18" s="198" t="str">
        <f>IF(Saisie!L98&lt;&gt;"","indicateurs validés dans la compétence en cours d'acquisition : " &amp;CHAR(10) &amp; Saisie!L98,IF(C18&lt;&gt;0,Saisie!K98,""))</f>
        <v/>
      </c>
      <c r="E18"/>
    </row>
    <row r="19" spans="1:5" ht="110.1" customHeight="1" thickBot="1" x14ac:dyDescent="0.25">
      <c r="A19" s="200">
        <v>5</v>
      </c>
      <c r="B19" s="198" t="s">
        <v>41</v>
      </c>
      <c r="C19" s="201">
        <f>ROUNDUP(Saisie!K123,0)</f>
        <v>0</v>
      </c>
      <c r="D19" s="198" t="str">
        <f>IF(Saisie!L124&lt;&gt;"","indicateurs validés dans la compétence en cours d'acquisition : " &amp;CHAR(10) &amp; Saisie!L124,IF(C19&lt;&gt;0,Saisie!K124,""))</f>
        <v/>
      </c>
      <c r="E19"/>
    </row>
    <row r="20" spans="1:5" ht="110.1" customHeight="1" thickBot="1" x14ac:dyDescent="0.25">
      <c r="A20" s="200">
        <v>6</v>
      </c>
      <c r="B20" s="198" t="s">
        <v>44</v>
      </c>
      <c r="C20" s="201">
        <f>ROUNDUP(Saisie!K149,0)</f>
        <v>0</v>
      </c>
      <c r="D20" s="198" t="str">
        <f>IF(Saisie!L150&lt;&gt;"","indicateurs validés dans la compétence en cours d'acquisition : " &amp;CHAR(10) &amp; Saisie!L150,IF(C20&lt;&gt;0,Saisie!K150,""))</f>
        <v/>
      </c>
      <c r="E20"/>
    </row>
    <row r="21" spans="1:5" ht="110.1" customHeight="1" thickBot="1" x14ac:dyDescent="0.25">
      <c r="A21" s="200">
        <v>7</v>
      </c>
      <c r="B21" s="198" t="s">
        <v>45</v>
      </c>
      <c r="C21" s="201">
        <f>ROUNDUP(Saisie!K175,0)</f>
        <v>0</v>
      </c>
      <c r="D21" s="198" t="str">
        <f>IF(Saisie!L176&lt;&gt;"","indicateurs validés dans la compétence en cours d'acquisition : " &amp;CHAR(10) &amp; Saisie!L176,IF(C21&lt;&gt;0,Saisie!K176,""))</f>
        <v/>
      </c>
      <c r="E21"/>
    </row>
    <row r="22" spans="1:5" ht="110.1" customHeight="1" thickBot="1" x14ac:dyDescent="0.25">
      <c r="A22" s="200">
        <v>8</v>
      </c>
      <c r="B22" s="198" t="s">
        <v>46</v>
      </c>
      <c r="C22" s="201">
        <f>ROUNDUP(Saisie!K201,0)</f>
        <v>0</v>
      </c>
      <c r="D22" s="198" t="str">
        <f>IF(Saisie!L202&lt;&gt;"","indicateurs validés dans la compétence en cours d'acquisition : " &amp;CHAR(10) &amp; Saisie!L202,IF(C22&lt;&gt;0,Saisie!K202,""))</f>
        <v/>
      </c>
      <c r="E22"/>
    </row>
    <row r="23" spans="1:5" ht="110.1" customHeight="1" thickBot="1" x14ac:dyDescent="0.25">
      <c r="A23" s="200">
        <v>9</v>
      </c>
      <c r="B23" s="198" t="s">
        <v>47</v>
      </c>
      <c r="C23" s="201">
        <f>ROUNDUP(Saisie!K227,0)</f>
        <v>0</v>
      </c>
      <c r="D23" s="198" t="str">
        <f>IF(Saisie!L228&lt;&gt;"","indicateurs validés dans la compétence en cours d'acquisition : " &amp;CHAR(10) &amp; Saisie!L228,IF(C23&lt;&gt;0,Saisie!K228,""))</f>
        <v/>
      </c>
      <c r="E23"/>
    </row>
    <row r="24" spans="1:5" ht="110.1" customHeight="1" thickBot="1" x14ac:dyDescent="0.25">
      <c r="A24" s="200">
        <v>10</v>
      </c>
      <c r="B24" s="198" t="s">
        <v>48</v>
      </c>
      <c r="C24" s="201">
        <f>ROUNDUP(Saisie!K253,0)</f>
        <v>0</v>
      </c>
      <c r="D24" s="198" t="str">
        <f>IF(Saisie!L254&lt;&gt;"","indicateurs validés dans la compétence en cours d'acquisition : " &amp;CHAR(10) &amp; Saisie!L254,IF(C24&lt;&gt;0,Saisie!K254,""))</f>
        <v/>
      </c>
      <c r="E24"/>
    </row>
    <row r="25" spans="1:5" ht="110.1" customHeight="1" thickBot="1" x14ac:dyDescent="0.25">
      <c r="A25" s="200">
        <v>11</v>
      </c>
      <c r="B25" s="198" t="s">
        <v>49</v>
      </c>
      <c r="C25" s="201">
        <f>ROUNDUP(Saisie!K279,0)</f>
        <v>0</v>
      </c>
      <c r="D25" s="198" t="str">
        <f>IF(Saisie!L280&lt;&gt;"","indicateurs validés dans la compétence en cours d'acquisition : " &amp;CHAR(10) &amp; Saisie!L280,IF(C25&lt;&gt;0,Saisie!K280,""))</f>
        <v/>
      </c>
      <c r="E25"/>
    </row>
    <row r="26" spans="1:5" ht="110.1" customHeight="1" thickBot="1" x14ac:dyDescent="0.25">
      <c r="A26" s="200">
        <v>12</v>
      </c>
      <c r="B26" s="198" t="s">
        <v>50</v>
      </c>
      <c r="C26" s="201">
        <f>ROUNDUP(Saisie!K308,0)</f>
        <v>0</v>
      </c>
      <c r="D26" s="198" t="str">
        <f>IF(Saisie!L309&lt;&gt;"","indicateurs validés dans la compétence en cours d'acquisition : "&amp;CHAR(10)&amp;Saisie!L309,IF(C26&lt;&gt;0,Saisie!K309,""))</f>
        <v/>
      </c>
      <c r="E26"/>
    </row>
    <row r="27" spans="1:5" x14ac:dyDescent="0.2">
      <c r="A27" s="14"/>
      <c r="B27" s="15"/>
      <c r="C27" s="101"/>
      <c r="D27" s="15"/>
      <c r="E27"/>
    </row>
    <row r="28" spans="1:5" x14ac:dyDescent="0.2">
      <c r="A28" s="17"/>
      <c r="B28" s="17"/>
      <c r="C28" s="102"/>
      <c r="D28" s="24"/>
      <c r="E28"/>
    </row>
    <row r="29" spans="1:5" x14ac:dyDescent="0.2">
      <c r="E29"/>
    </row>
    <row r="30" spans="1:5" x14ac:dyDescent="0.2">
      <c r="E30"/>
    </row>
    <row r="31" spans="1:5" x14ac:dyDescent="0.2">
      <c r="E31"/>
    </row>
    <row r="32" spans="1:5" x14ac:dyDescent="0.2">
      <c r="E32"/>
    </row>
    <row r="33" spans="5:5" x14ac:dyDescent="0.2">
      <c r="E33"/>
    </row>
  </sheetData>
  <sheetProtection password="C577" sheet="1" objects="1" scenarios="1" selectLockedCells="1"/>
  <mergeCells count="1">
    <mergeCell ref="A5:D5"/>
  </mergeCells>
  <phoneticPr fontId="0" type="noConversion"/>
  <pageMargins left="0.19685039370078741" right="0.19685039370078741" top="0.36" bottom="0.17" header="0.2" footer="0.51181102362204722"/>
  <pageSetup paperSize="9" scale="5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pageSetUpPr fitToPage="1"/>
  </sheetPr>
  <dimension ref="A1:F27"/>
  <sheetViews>
    <sheetView workbookViewId="0">
      <selection activeCell="E12" sqref="E12"/>
    </sheetView>
  </sheetViews>
  <sheetFormatPr baseColWidth="10" defaultRowHeight="12.75" x14ac:dyDescent="0.2"/>
  <cols>
    <col min="1" max="1" width="5.42578125" customWidth="1"/>
    <col min="2" max="2" width="34.5703125" customWidth="1"/>
    <col min="3" max="3" width="81" customWidth="1"/>
    <col min="4" max="4" width="86" customWidth="1"/>
    <col min="5" max="5" width="101" customWidth="1"/>
    <col min="6" max="6" width="70.7109375" customWidth="1"/>
  </cols>
  <sheetData>
    <row r="1" spans="1:6" ht="4.5" customHeight="1" x14ac:dyDescent="0.2">
      <c r="D1" s="610" t="str">
        <f>Saisie!I1</f>
        <v>Compétences de Base Professionnelles</v>
      </c>
      <c r="E1" s="610"/>
    </row>
    <row r="2" spans="1:6" ht="15" x14ac:dyDescent="0.2">
      <c r="A2" s="3"/>
      <c r="D2" s="610"/>
      <c r="E2" s="610"/>
    </row>
    <row r="3" spans="1:6" ht="15" x14ac:dyDescent="0.2">
      <c r="A3" s="286" t="s">
        <v>32</v>
      </c>
      <c r="D3" s="610"/>
      <c r="E3" s="610"/>
    </row>
    <row r="4" spans="1:6" ht="15" x14ac:dyDescent="0.2">
      <c r="A4" s="3"/>
      <c r="D4" s="610"/>
      <c r="E4" s="610"/>
    </row>
    <row r="5" spans="1:6" ht="15.75" x14ac:dyDescent="0.2">
      <c r="A5" s="611" t="s">
        <v>266</v>
      </c>
      <c r="B5" s="611"/>
      <c r="C5" s="611"/>
      <c r="D5" s="611"/>
      <c r="E5" s="611"/>
    </row>
    <row r="6" spans="1:6" ht="15.75" x14ac:dyDescent="0.2">
      <c r="A6" s="2"/>
      <c r="B6" s="2"/>
      <c r="C6" s="2"/>
      <c r="D6" s="2"/>
      <c r="E6" s="2"/>
    </row>
    <row r="7" spans="1:6" ht="15" x14ac:dyDescent="0.2">
      <c r="A7" s="4" t="s">
        <v>51</v>
      </c>
    </row>
    <row r="8" spans="1:6" ht="13.5" thickBot="1" x14ac:dyDescent="0.25"/>
    <row r="9" spans="1:6" ht="18" customHeight="1" x14ac:dyDescent="0.2">
      <c r="A9" s="5" t="s">
        <v>36</v>
      </c>
      <c r="B9" s="6"/>
      <c r="C9" s="6"/>
      <c r="D9" s="7" t="s">
        <v>270</v>
      </c>
      <c r="E9" s="98" t="str">
        <f>IF(Saisie!H6&lt;&gt;0,Saisie!H6,"")</f>
        <v/>
      </c>
    </row>
    <row r="10" spans="1:6" ht="18" customHeight="1" x14ac:dyDescent="0.2">
      <c r="A10" s="8" t="s">
        <v>37</v>
      </c>
      <c r="B10" s="9"/>
      <c r="C10" s="46" t="str">
        <f>IF(Saisie!H12&lt;&gt;0,Saisie!H12,"")</f>
        <v/>
      </c>
      <c r="D10" s="587" t="s">
        <v>852</v>
      </c>
      <c r="E10" s="47" t="str">
        <f>IF(Saisie!H7&lt;&gt;0,Saisie!H7,"")</f>
        <v/>
      </c>
    </row>
    <row r="11" spans="1:6" ht="18" customHeight="1" x14ac:dyDescent="0.2">
      <c r="A11" s="8" t="s">
        <v>33</v>
      </c>
      <c r="B11" s="9"/>
      <c r="C11" s="46" t="str">
        <f>IF(Saisie!H13&lt;&gt;0,Saisie!H13,"")</f>
        <v/>
      </c>
      <c r="D11" s="587" t="s">
        <v>853</v>
      </c>
      <c r="E11" s="47" t="str">
        <f>IF(Saisie!H8&lt;&gt;0,Saisie!H8,"")</f>
        <v/>
      </c>
    </row>
    <row r="12" spans="1:6" ht="18" customHeight="1" thickBot="1" x14ac:dyDescent="0.25">
      <c r="A12" s="10" t="s">
        <v>38</v>
      </c>
      <c r="B12" s="11"/>
      <c r="C12" s="32" t="str">
        <f>IF(Saisie!K15&lt;&gt;0,Saisie!K15,"")</f>
        <v/>
      </c>
      <c r="D12" s="48"/>
      <c r="E12" s="49"/>
    </row>
    <row r="13" spans="1:6" ht="15.75" thickBot="1" x14ac:dyDescent="0.25">
      <c r="A13" s="3"/>
    </row>
    <row r="14" spans="1:6" ht="39" thickBot="1" x14ac:dyDescent="0.25">
      <c r="A14" s="30" t="s">
        <v>39</v>
      </c>
      <c r="B14" s="31" t="s">
        <v>34</v>
      </c>
      <c r="C14" s="107" t="s">
        <v>210</v>
      </c>
      <c r="D14" s="108" t="s">
        <v>211</v>
      </c>
      <c r="E14" s="109" t="s">
        <v>212</v>
      </c>
      <c r="F14" s="110" t="s">
        <v>213</v>
      </c>
    </row>
    <row r="15" spans="1:6" ht="129" customHeight="1" thickBot="1" x14ac:dyDescent="0.25">
      <c r="A15" s="13">
        <v>1</v>
      </c>
      <c r="B15" s="18" t="s">
        <v>487</v>
      </c>
      <c r="C15" s="103" t="str">
        <f>Saisie!K20</f>
        <v xml:space="preserve">Nomme le dispositif, quelques acteurs et lieux avant le début de son parcours : deux-trois éléments, sans en connaître les caractéristiques.
- Identifie quelques actions de formation
</v>
      </c>
      <c r="D15" s="104" t="str">
        <f>Saisie!K26</f>
        <v xml:space="preserve">- Formule des questions pour obtenir des précisions sur ce qu'il/elle peut faire pendant ou après de formation.
- Décrit son activité.
- S’exprime sur ce qu’il/elle va apprendre ou a appris et le met en lien avec son projet.
</v>
      </c>
      <c r="E15" s="105" t="str">
        <f>Saisie!K31</f>
        <v xml:space="preserve">- Etablit des liens précis entre ses apprentissages et le dispositif en retraçant une chronologie de ses apprentissages.
- Explique les objectifs de certains apprentissages en lien avec l’évaluation initiale et son contrat de formation.
</v>
      </c>
      <c r="F15" s="106" t="str">
        <f>Saisie!K36</f>
        <v xml:space="preserve">- Utilise des éléments d'argumentation pour analyser son parcours et les met en lien avec le contrat de formation et la suite de son parcours.
- Etablit des liens entre ses acquis et les exigences de son projet professionnel.
- Explique ce qu’il lui reste à apprendre et les étapes nécessaires.
</v>
      </c>
    </row>
    <row r="16" spans="1:6" ht="77.25" thickBot="1" x14ac:dyDescent="0.25">
      <c r="A16" s="13">
        <v>2</v>
      </c>
      <c r="B16" s="18" t="s">
        <v>42</v>
      </c>
      <c r="C16" s="19" t="str">
        <f>Saisie!K47</f>
        <v xml:space="preserve">- Identifie quelques règles liées au travail et la formation.
- Identifie quelques règles liées à sa formation et son statut.
- Liste et explique les attendus liés à son statut de stagiaire de la formation professionnelle - ce que l'on fait, ce que l'on ne fait pas.
</v>
      </c>
      <c r="D16" s="29" t="str">
        <f>Saisie!K52</f>
        <v xml:space="preserve">- Comprend et applique les attendus liés à la formation et à son statut.
- Explique, est ouvert-e aux fonctionnements relationnels implicites, aux codes vestimentaires, en particulier au sein de la vie de groupe, en formation et/ou en stage.
</v>
      </c>
      <c r="E16" s="25" t="str">
        <f>Saisie!K57</f>
        <v xml:space="preserve">- Observe les modes de fonctionnement dans un cadre donné avant d'agir et les explicite.
- Adapte ses façons d’intervenir selon les règlements et les codes de la situation socio-professionnelle rencontrée.
</v>
      </c>
      <c r="F16" s="26" t="str">
        <f>Saisie!K62</f>
        <v xml:space="preserve">- Explique les règles et les codes d’un contexte donné à des personnes qui ne le connaissent pas.
- Parle des codes sans faire appel à sa situation personnelle (Capacité à se décentrer).
</v>
      </c>
    </row>
    <row r="17" spans="1:6" ht="77.25" thickBot="1" x14ac:dyDescent="0.25">
      <c r="A17" s="13">
        <v>3</v>
      </c>
      <c r="B17" s="18" t="s">
        <v>43</v>
      </c>
      <c r="C17" s="19" t="str">
        <f>Saisie!K73</f>
        <v xml:space="preserve">- Nomme quelques exigences liées au monde du travail par rapport à un secteur d'activité . 
- Possède des représentations du travail non étayées par l'expérience.
- Se montre prêt-e à découvrir les exigences liées au monde du travail sans en avoir fait l’expérience.
</v>
      </c>
      <c r="D17" s="20" t="str">
        <f>Saisie!K78</f>
        <v xml:space="preserve">-Liste et précise différents types d'exigence liés à un ou des métiers (tâche, environnement, codes,,,)
- Compare des éléments constatés du monde professionnel et/ou du métier visé à ses représentations.
</v>
      </c>
      <c r="E17" s="25" t="str">
        <f>Saisie!K83</f>
        <v xml:space="preserve">- Adopte une posture d’apprentissage.
- Respecte les attendus du poste pour un métier visé.
- Formule les spécificités et les exigences du poste pour un métier visé.
</v>
      </c>
      <c r="F17" s="26" t="str">
        <f>Saisie!K88</f>
        <v xml:space="preserve">- Valorise et optimise une expérience professionnelle dans le cadre de stages ou de situations d’entraînement.
- Adopte une posture de futur-e professionnel-le face à des représentants de l’entreprise ou de la formation qualifiante.
</v>
      </c>
    </row>
    <row r="18" spans="1:6" ht="64.5" thickBot="1" x14ac:dyDescent="0.25">
      <c r="A18" s="13">
        <v>4</v>
      </c>
      <c r="B18" s="18" t="s">
        <v>40</v>
      </c>
      <c r="C18" s="19" t="str">
        <f>Saisie!K99</f>
        <v xml:space="preserve">- Reconnaît et nomme les problématiques à résoudre  (santé, logement, économique ou d'ordre familial) pour favoriser la réalisation de son projet professionnel,
</v>
      </c>
      <c r="D18" s="20" t="str">
        <f>Saisie!K104</f>
        <v xml:space="preserve">- Accepte une démarche de recherche de solutions.
- Se renseigne sur des personnes ressources et accepte de les rencontrer afin de lever les freins à son insertion professionnelle.
- Accepte toute forme d'accompagnement utile à sa démarche.
</v>
      </c>
      <c r="E18" s="25" t="str">
        <f>Saisie!K109</f>
        <v xml:space="preserve">- Trouve des solutions à ses problématiques et les explicite.
- Evoque les ajustements nécessaires à son parcours pour la résolution des problèmes.
- Utilise les ressources connues.
</v>
      </c>
      <c r="F18" s="26" t="str">
        <f>Saisie!K114</f>
        <v xml:space="preserve">- Mobilise tous les types de ressources disponibles.
- Fait face aux aléas de façon adaptée tout en gérant le suivi de son parcours.
</v>
      </c>
    </row>
    <row r="19" spans="1:6" ht="64.5" thickBot="1" x14ac:dyDescent="0.25">
      <c r="A19" s="13">
        <v>5</v>
      </c>
      <c r="B19" s="18" t="s">
        <v>41</v>
      </c>
      <c r="C19" s="19" t="str">
        <f>Saisie!K125</f>
        <v xml:space="preserve">- Enonce une ou plusieurs idées de projet professionnel.
</v>
      </c>
      <c r="D19" s="20" t="str">
        <f>Saisie!K130</f>
        <v xml:space="preserve">- Identifie les exigences et les réalités du secteur visé.
- Analyse la pertinence de son souhait au regard des réalités constatées.
</v>
      </c>
      <c r="E19" s="25" t="str">
        <f>Saisie!K135</f>
        <v xml:space="preserve">- Compare ses représentations aux réalités du secteur visé.
- Présente de façon claire et argumentée son projet auprès de représentants d'organismes de formation et de l’entreprise.
</v>
      </c>
      <c r="F19" s="26" t="str">
        <f>Saisie!K140</f>
        <v xml:space="preserve">- Choisit en justifiant sa voie d'accès à l'emploi (directe ou via une formation).
- Rend compte oralement d’un engagement précis pour  son projet (accès à un emploi, à une formation d'accès à la qualification ou qualifiante).
</v>
      </c>
    </row>
    <row r="20" spans="1:6" ht="90" thickBot="1" x14ac:dyDescent="0.25">
      <c r="A20" s="13">
        <v>6</v>
      </c>
      <c r="B20" s="18" t="s">
        <v>44</v>
      </c>
      <c r="C20" s="19" t="str">
        <f>Saisie!K151</f>
        <v xml:space="preserve">- Cherche et identifie les données nécessaires à la résolution d’un calcul et/ou d’une situation de logique.
- Réalise les opérations nécessaires de façon partielle, avec une aide.
- Raisonne et/ou exécute avec un accompagnement.
</v>
      </c>
      <c r="D20" s="20" t="str">
        <f>Saisie!K156</f>
        <v xml:space="preserve">- Choisit le bon opérateur en fonction de la situation.
- Estime un ordre de grandeur.
- Vérifie les résultats en tenant compte des éléments de la situation de calcul liée à son environnement.
</v>
      </c>
      <c r="E20" s="25" t="str">
        <f>Saisie!K161</f>
        <v xml:space="preserve">- Utilise un raisonnement adapté et efficace pour résoudre des questions mathématiques dans des situations courantes.
- Organise les étapes de la réalisation de son raisonnement en tenant compte de toutes les données.
- Effectue les opérations nécessaires pour résoudre des situations de calcul professionnelles
</v>
      </c>
      <c r="F20" s="26" t="str">
        <f>Saisie!K166</f>
        <v xml:space="preserve">-  Identifie ses façons de planifier et de trouver des résultats ou des solutions à un problème donné.
- Interroge ses manières d’organiser les données et de les mettre en lien avec le problème à résoudre.
- Explique à quelqu’un les stratégies utilisées pour trouver la ou les solutions possibles.
</v>
      </c>
    </row>
    <row r="21" spans="1:6" ht="64.5" thickBot="1" x14ac:dyDescent="0.25">
      <c r="A21" s="13">
        <v>7</v>
      </c>
      <c r="B21" s="18" t="s">
        <v>45</v>
      </c>
      <c r="C21" s="19" t="str">
        <f>Saisie!K177</f>
        <v xml:space="preserve">- Sélectionne le lieu ressource adapté à une solution donnée.
- Respecte les horaires des espaces proposés par les organismes de formation.
- Se rend seul-e dans les espaces connus proposés par le formateur.
</v>
      </c>
      <c r="D21" s="20" t="str">
        <f>Saisie!K182</f>
        <v xml:space="preserve">- Accepte de se rendre dans des espaces inconnus dans le cadre de la formation.
- Estime (par ordre de grandeur, par calcul), le temps et le coût des déplacements.
- Se déplace accompagné-e- dans des espaces inconnus. 
</v>
      </c>
      <c r="E21" s="25" t="str">
        <f>Saisie!K187</f>
        <v xml:space="preserve">- Prend l’initiative de découvrir seul-e- des espaces inconnus sans faire appel à des tiers.
- Prend l'initiative de mesurer le temps et les coûts liés à ses déplacements.
- Prépare, accompagné-e-, les éléments lui permettant d’honorer des rendez-vous en lien avec sa formation.
</v>
      </c>
      <c r="F21" s="26" t="str">
        <f>Saisie!K192</f>
        <v xml:space="preserve">- Organise, en autonomie, les éléments lui permettant d’honorer des rendez-vous en lien avec sa formation.
- Communique de façon anticipée aux responsables de formation ses rendez-vous.
- Découvre seul-e- et à son initiative des espaces inconnus.
</v>
      </c>
    </row>
    <row r="22" spans="1:6" ht="64.5" thickBot="1" x14ac:dyDescent="0.25">
      <c r="A22" s="13">
        <v>8</v>
      </c>
      <c r="B22" s="18" t="s">
        <v>46</v>
      </c>
      <c r="C22" s="19" t="str">
        <f>Saisie!K203</f>
        <v>- S’intéresse à l’ensemble des participants.
- Identifie les règles de vie de groupe.
- Adopte une attitude responsable dans l’espace de formation.
- Mémorise les prénoms des participants.</v>
      </c>
      <c r="D22" s="20" t="str">
        <f>Saisie!K208</f>
        <v xml:space="preserve">- Adhère aux travaux de groupe proposés par les formateurs.
- Développe une attitude bienveillante à l’égard des autres membres.
- Accepte l’aide des autre participants.
</v>
      </c>
      <c r="E22" s="25" t="str">
        <f>Saisie!K213</f>
        <v xml:space="preserve">- Fait des propositions au groupe.
- Ajuste ses actions en tenant compte d’autres propositions.
- Varie son rôle au sein d’un groupe selon les tâches et les interactions.
</v>
      </c>
      <c r="F22" s="26" t="str">
        <f>Saisie!K218</f>
        <v xml:space="preserve">- Propose des solutions à des problèmes suscités par le travail du groupe ou de l’équipe.
- Argumente ses propositions.
- Etablit une médiation face à une situation conflictuelle au sein du groupe.
</v>
      </c>
    </row>
    <row r="23" spans="1:6" ht="64.5" thickBot="1" x14ac:dyDescent="0.25">
      <c r="A23" s="13">
        <v>9</v>
      </c>
      <c r="B23" s="18" t="s">
        <v>47</v>
      </c>
      <c r="C23" s="19" t="str">
        <f>Saisie!K229</f>
        <v xml:space="preserve">- Nomme et décrit quelques activités de façon peu précise. 
- Se fait comprendre globalement sur ce qu'il/elle sait faire ou aime faire.
- A certains moments, est amené à répéter pour se faire comprendre.
</v>
      </c>
      <c r="D23" s="20" t="str">
        <f>Saisie!K234</f>
        <v xml:space="preserve">- Présente une série d’activités réalisées à des moments différents.
- Rattache ses activités à des situations vécues.
- Utilise des marqueurs temporels pour pallier la maîtrise partielle de l’expression précise du passé.
</v>
      </c>
      <c r="E23" s="25" t="str">
        <f>Saisie!K239</f>
        <v xml:space="preserve">- Décrit et situe des activités en utilisant un discours  avec des mots et expressions adaptés et précis.
- Peut varier ses façons de parler de ses activités, sans se répéter et en faisant des liens avec des situations précises.
- Valorise ses compétences en donnant des exemples pertinents
</v>
      </c>
      <c r="F23" s="26" t="str">
        <f>Saisie!K244</f>
        <v xml:space="preserve">- Choisit ce qu’il/elle doit dire en fonction de l'objectif, en faisant la part des aspects personnels.
- Présente les éléments pertinents de ses activités.
</v>
      </c>
    </row>
    <row r="24" spans="1:6" ht="64.5" thickBot="1" x14ac:dyDescent="0.25">
      <c r="A24" s="13">
        <v>10</v>
      </c>
      <c r="B24" s="18" t="s">
        <v>48</v>
      </c>
      <c r="C24" s="19" t="str">
        <f>Saisie!K255</f>
        <v xml:space="preserve">Présente quelques éléments de son identité – nom, prénom, état civil, nombre d’enfants, entourage familial, lieu d’habitation.
</v>
      </c>
      <c r="D24" s="20" t="str">
        <f>Saisie!K260</f>
        <v xml:space="preserve">- Présente son parcours et parle de son projet aux acteurs de la formation de l’emploi.
- Utilise les codes sociaux correspondant aux situations de communication formelles de l’insertion.
</v>
      </c>
      <c r="E24" s="25" t="str">
        <f>Saisie!K265</f>
        <v xml:space="preserve">- Communique, en face à face, de façon fluide et interagit en prenant de la distance par rapport à sa vie personnelle.
- Décrit ou raconte, en face à face, un événement pour justifier un choix dans le cadre de son parcours.
</v>
      </c>
      <c r="F24" s="26" t="str">
        <f>Saisie!K270</f>
        <v xml:space="preserve">- Choisit les contenus de sa communication selon l’interlocuteur.
- Connaît et respecte les codes sociaux de la communication verbale et non verbale.
- Prend l’initiative de la parole à bon escient
</v>
      </c>
    </row>
    <row r="25" spans="1:6" ht="77.25" thickBot="1" x14ac:dyDescent="0.25">
      <c r="A25" s="13">
        <v>11</v>
      </c>
      <c r="B25" s="18" t="s">
        <v>49</v>
      </c>
      <c r="C25" s="19" t="str">
        <f>Saisie!K281</f>
        <v xml:space="preserve">- Comprend et produit des éléments liés à la situation d’énonciation (qui, à qui, quand, quoi).
- Peut avoir  besoin de modèles pour produire un texte d'une quinzaine de mots.
- Produit des formes recevables dans le cadre d’interactions bienveillantes et récurrentes (conseiller mission locale,formateur).
</v>
      </c>
      <c r="D25" s="20" t="str">
        <f>Saisie!K289</f>
        <v xml:space="preserve">- Comprend des textes informatifs sur des sujets liés à son projet et son parcours
- Produit des listes, des demandes d’information, des mots d’excuse. 
- Mobilise l'inférence pour trouver du sens dans des textes variés.
</v>
      </c>
      <c r="E25" s="25" t="str">
        <f>Saisie!K294</f>
        <v xml:space="preserve">- Commence à maîtriser de nouveaux genres discursifs, en particulier ceux nécessaires à son projet. 
- Relit et révise ses productions pour les améliorer.
- Reformule et synthétise des éléments compris après une lecture.
</v>
      </c>
      <c r="F25" s="26" t="str">
        <f>Saisie!K299</f>
        <v xml:space="preserve">- Trouve des sens variés en cherchant si nécessaire des informations complémentaires pour expliciter des données.
- Analyse ses productions et demande de relire pour vérifier ses écrits avant de les transmettre à des destinataires institutionnels.
</v>
      </c>
    </row>
    <row r="26" spans="1:6" ht="64.5" thickBot="1" x14ac:dyDescent="0.25">
      <c r="A26" s="13">
        <v>12</v>
      </c>
      <c r="B26" s="18" t="s">
        <v>50</v>
      </c>
      <c r="C26" s="21" t="str">
        <f>Saisie!K310</f>
        <v xml:space="preserve">- Explore l’outil informatique.
- Découvre et s’approprie le fonctionnement d’un logiciel, d’un site, d’un outil et l’utilise en faisant appel à un tiers si nécessaire.
</v>
      </c>
      <c r="D26" s="22" t="str">
        <f>Saisie!K315</f>
        <v>- Cherche à utiliser des fonctionnalités différentes des outils selon les besoins de son projet.
- Peut s’adapter à de nouvelles navigations si nécessaire.
- Retrouve un logiciel ou un document dans une arborescence.
- Crée, nomme, supprime, déplace des dossiers et des fichiers
accompagné-e d’un tiers si nécessaire.</v>
      </c>
      <c r="E26" s="27" t="str">
        <f>Saisie!K320</f>
        <v xml:space="preserve">- Choisit les modalités les plus efficaces pour faire avancer son projet en utilisant les TIC.
</v>
      </c>
      <c r="F26" s="28" t="str">
        <f>Saisie!K325</f>
        <v xml:space="preserve">- Elargit la palette des ressources par son degré d’autonomie et de recherche personnelle afin de faire avancer son projet.
</v>
      </c>
    </row>
    <row r="27" spans="1:6" x14ac:dyDescent="0.2">
      <c r="A27" s="14"/>
      <c r="B27" s="15"/>
      <c r="C27" s="15"/>
      <c r="D27" s="15"/>
      <c r="E27" s="16"/>
    </row>
  </sheetData>
  <sheetProtection password="C577" sheet="1" objects="1" scenarios="1" selectLockedCells="1"/>
  <mergeCells count="2">
    <mergeCell ref="D1:E4"/>
    <mergeCell ref="A5:E5"/>
  </mergeCells>
  <phoneticPr fontId="9" type="noConversion"/>
  <pageMargins left="0.36" right="0.19685039370078741" top="0.28000000000000003" bottom="0.27" header="0.21" footer="0.21"/>
  <pageSetup paperSize="9" scale="4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indexed="47"/>
  </sheetPr>
  <dimension ref="A1:O72"/>
  <sheetViews>
    <sheetView zoomScale="90" zoomScaleNormal="90" workbookViewId="0">
      <selection activeCell="L25" sqref="L25"/>
    </sheetView>
  </sheetViews>
  <sheetFormatPr baseColWidth="10" defaultColWidth="11.42578125" defaultRowHeight="12.75" x14ac:dyDescent="0.2"/>
  <cols>
    <col min="1" max="1" width="25.42578125" style="54" customWidth="1"/>
    <col min="2" max="2" width="4.5703125" style="54" bestFit="1" customWidth="1"/>
    <col min="3" max="3" width="4.5703125" style="54" customWidth="1"/>
    <col min="4" max="4" width="3.28515625" style="54" bestFit="1" customWidth="1"/>
    <col min="5" max="5" width="4.28515625" style="54" customWidth="1"/>
    <col min="6" max="6" width="42.85546875" style="54" customWidth="1"/>
    <col min="7" max="7" width="4.5703125" style="54" hidden="1" customWidth="1"/>
    <col min="8" max="10" width="11.42578125" style="54" hidden="1" customWidth="1"/>
    <col min="11" max="11" width="24" style="54" customWidth="1"/>
    <col min="12" max="12" width="21.140625" style="54" customWidth="1"/>
    <col min="13" max="14" width="11.42578125" style="54"/>
    <col min="15" max="15" width="14.28515625" style="54" customWidth="1"/>
    <col min="16" max="16384" width="11.42578125" style="54"/>
  </cols>
  <sheetData>
    <row r="1" spans="1:12" ht="50.45" customHeight="1" thickBot="1" x14ac:dyDescent="0.25">
      <c r="A1" s="445"/>
      <c r="B1" s="684" t="str">
        <f>Saisie!I1&amp;CHAR(10)&amp;"évaluation  intermédiaire Annexe 2 "&amp;IF(DAY(Saisie!K15)&gt;0,DAY(Saisie!K15)&amp;"/","")&amp;IF(DAY(Saisie!K15)&gt;0,MONTH(Saisie!K15)&amp;"/","")&amp;IF(DAY(Saisie!K15)&gt;0,YEAR(Saisie!K15)&amp;" - ","")&amp;""</f>
        <v xml:space="preserve">Compétences de Base Professionnelles
évaluation  intermédiaire Annexe 2 </v>
      </c>
      <c r="C1" s="685"/>
      <c r="D1" s="685"/>
      <c r="E1" s="685"/>
      <c r="F1" s="685"/>
      <c r="G1" s="446"/>
      <c r="H1" s="446"/>
      <c r="I1" s="446"/>
      <c r="J1" s="446"/>
      <c r="K1" s="446"/>
    </row>
    <row r="2" spans="1:12" ht="54" customHeight="1" x14ac:dyDescent="0.2">
      <c r="A2" s="213">
        <f>Saisie!H12</f>
        <v>0</v>
      </c>
      <c r="B2" s="681" t="s">
        <v>327</v>
      </c>
      <c r="C2" s="682"/>
      <c r="D2" s="682"/>
      <c r="E2" s="683"/>
      <c r="F2" s="677" t="s">
        <v>319</v>
      </c>
      <c r="G2" s="678"/>
      <c r="H2" s="678"/>
      <c r="I2" s="678"/>
      <c r="J2" s="678"/>
      <c r="K2" s="678"/>
      <c r="L2"/>
    </row>
    <row r="3" spans="1:12" ht="19.5" customHeight="1" thickBot="1" x14ac:dyDescent="0.25">
      <c r="A3" s="214">
        <f>Saisie!H13</f>
        <v>0</v>
      </c>
      <c r="B3" s="246" t="s">
        <v>322</v>
      </c>
      <c r="C3" s="247" t="s">
        <v>323</v>
      </c>
      <c r="D3" s="247" t="s">
        <v>324</v>
      </c>
      <c r="E3" s="248" t="s">
        <v>325</v>
      </c>
      <c r="F3" s="679"/>
      <c r="G3" s="680"/>
      <c r="H3" s="680"/>
      <c r="I3" s="680"/>
      <c r="J3" s="680"/>
      <c r="K3" s="680"/>
    </row>
    <row r="4" spans="1:12" s="223" customFormat="1" ht="63.4" customHeight="1" thickBot="1" x14ac:dyDescent="0.3">
      <c r="A4" s="249" t="s">
        <v>461</v>
      </c>
      <c r="B4" s="249" t="str">
        <f>IF('CdC_intermédiaire (validées)'!C15=1,"X","")</f>
        <v/>
      </c>
      <c r="C4" s="249" t="str">
        <f>IF('CdC_intermédiaire (validées)'!C15=2,"X","")</f>
        <v/>
      </c>
      <c r="D4" s="249" t="str">
        <f>IF('CdC_intermédiaire (validées)'!C15=3,"X","")</f>
        <v/>
      </c>
      <c r="E4" s="250" t="str">
        <f>IF('CdC_intermédiaire (validées)'!C15=4,"X","")</f>
        <v/>
      </c>
      <c r="F4" s="686" t="str">
        <f>IF(Saisie!K42&lt;&gt;0,Saisie!K42,"")</f>
        <v/>
      </c>
      <c r="G4" s="686"/>
      <c r="H4" s="686"/>
      <c r="I4" s="686"/>
      <c r="J4" s="686"/>
      <c r="K4" s="686"/>
    </row>
    <row r="5" spans="1:12" s="223" customFormat="1" ht="63.4" customHeight="1" thickBot="1" x14ac:dyDescent="0.3">
      <c r="A5" s="249" t="s">
        <v>83</v>
      </c>
      <c r="B5" s="249" t="str">
        <f>IF('CdC_intermédiaire (validées)'!C16=1,"X","")</f>
        <v/>
      </c>
      <c r="C5" s="249" t="str">
        <f>IF('CdC_intermédiaire (validées)'!C16=2,"X","")</f>
        <v/>
      </c>
      <c r="D5" s="249" t="str">
        <f>IF('CdC_intermédiaire (validées)'!C16=3,"X","")</f>
        <v/>
      </c>
      <c r="E5" s="250" t="str">
        <f>IF('CdC_intermédiaire (validées)'!C16=4,"X","")</f>
        <v/>
      </c>
      <c r="F5" s="686" t="str">
        <f>IF(Saisie!K68&lt;&gt;0,Saisie!K68,"")</f>
        <v/>
      </c>
      <c r="G5" s="686"/>
      <c r="H5" s="686"/>
      <c r="I5" s="686"/>
      <c r="J5" s="686"/>
      <c r="K5" s="686"/>
    </row>
    <row r="6" spans="1:12" s="223" customFormat="1" ht="63.4" customHeight="1" thickBot="1" x14ac:dyDescent="0.3">
      <c r="A6" s="249" t="s">
        <v>320</v>
      </c>
      <c r="B6" s="249" t="str">
        <f>IF('CdC_intermédiaire (validées)'!C17=1,"X","")</f>
        <v/>
      </c>
      <c r="C6" s="249" t="str">
        <f>IF('CdC_intermédiaire (validées)'!C17=2,"X","")</f>
        <v/>
      </c>
      <c r="D6" s="249" t="str">
        <f>IF('CdC_intermédiaire (validées)'!C17=3,"X","")</f>
        <v/>
      </c>
      <c r="E6" s="250" t="str">
        <f>IF('CdC_intermédiaire (validées)'!C17=4,"X","")</f>
        <v/>
      </c>
      <c r="F6" s="686" t="str">
        <f>IF(Saisie!K94&lt;&gt;0,Saisie!K94,"")</f>
        <v/>
      </c>
      <c r="G6" s="686"/>
      <c r="H6" s="686"/>
      <c r="I6" s="686"/>
      <c r="J6" s="686"/>
      <c r="K6" s="686"/>
    </row>
    <row r="7" spans="1:12" s="223" customFormat="1" ht="63.4" customHeight="1" thickBot="1" x14ac:dyDescent="0.3">
      <c r="A7" s="249" t="s">
        <v>321</v>
      </c>
      <c r="B7" s="249" t="str">
        <f>IF('CdC_intermédiaire (validées)'!C18=1,"X","")</f>
        <v/>
      </c>
      <c r="C7" s="249" t="str">
        <f>IF('CdC_intermédiaire (validées)'!C18=2,"X","")</f>
        <v/>
      </c>
      <c r="D7" s="249" t="str">
        <f>IF('CdC_intermédiaire (validées)'!C18=3,"X","")</f>
        <v/>
      </c>
      <c r="E7" s="250" t="str">
        <f>IF('CdC_intermédiaire (validées)'!C18=4,"X","")</f>
        <v/>
      </c>
      <c r="F7" s="686" t="str">
        <f>IF(Saisie!K120&lt;&gt;0,Saisie!K120,"")</f>
        <v/>
      </c>
      <c r="G7" s="686"/>
      <c r="H7" s="686"/>
      <c r="I7" s="686"/>
      <c r="J7" s="686"/>
      <c r="K7" s="686"/>
    </row>
    <row r="8" spans="1:12" s="223" customFormat="1" ht="63.4" customHeight="1" thickBot="1" x14ac:dyDescent="0.3">
      <c r="A8" s="249" t="s">
        <v>317</v>
      </c>
      <c r="B8" s="249" t="str">
        <f>IF('CdC_intermédiaire (validées)'!C19=1,"X","")</f>
        <v/>
      </c>
      <c r="C8" s="249" t="str">
        <f>IF('CdC_intermédiaire (validées)'!C19=2,"X","")</f>
        <v/>
      </c>
      <c r="D8" s="249" t="str">
        <f>IF('CdC_intermédiaire (validées)'!C19=3,"X","")</f>
        <v/>
      </c>
      <c r="E8" s="250" t="str">
        <f>IF('CdC_intermédiaire (validées)'!C19=4,"X","")</f>
        <v/>
      </c>
      <c r="F8" s="686" t="str">
        <f>IF(Saisie!K146&lt;&gt;0,Saisie!K146,"")</f>
        <v/>
      </c>
      <c r="G8" s="686"/>
      <c r="H8" s="686"/>
      <c r="I8" s="686"/>
      <c r="J8" s="686"/>
      <c r="K8" s="686"/>
    </row>
    <row r="9" spans="1:12" s="223" customFormat="1" ht="63.4" customHeight="1" thickBot="1" x14ac:dyDescent="0.3">
      <c r="A9" s="249" t="s">
        <v>318</v>
      </c>
      <c r="B9" s="249" t="str">
        <f>IF('CdC_intermédiaire (validées)'!C20=1,"X","")</f>
        <v/>
      </c>
      <c r="C9" s="249" t="str">
        <f>IF('CdC_intermédiaire (validées)'!C20=2,"X","")</f>
        <v/>
      </c>
      <c r="D9" s="249" t="str">
        <f>IF('CdC_intermédiaire (validées)'!C20=3,"X","")</f>
        <v/>
      </c>
      <c r="E9" s="250" t="str">
        <f>IF('CdC_intermédiaire (validées)'!C20=4,"X","")</f>
        <v/>
      </c>
      <c r="F9" s="686" t="str">
        <f>IF(Saisie!K172&lt;&gt;0,Saisie!K172,"")</f>
        <v/>
      </c>
      <c r="G9" s="686"/>
      <c r="H9" s="686"/>
      <c r="I9" s="686"/>
      <c r="J9" s="686"/>
      <c r="K9" s="686"/>
    </row>
    <row r="10" spans="1:12" s="223" customFormat="1" ht="63.4" customHeight="1" thickBot="1" x14ac:dyDescent="0.3">
      <c r="A10" s="249" t="s">
        <v>139</v>
      </c>
      <c r="B10" s="249" t="str">
        <f>IF('CdC_intermédiaire (validées)'!C21=1,"X","")</f>
        <v/>
      </c>
      <c r="C10" s="249" t="str">
        <f>IF('CdC_intermédiaire (validées)'!C21=2,"X","")</f>
        <v/>
      </c>
      <c r="D10" s="249" t="str">
        <f>IF('CdC_intermédiaire (validées)'!C21=3,"X","")</f>
        <v/>
      </c>
      <c r="E10" s="250" t="str">
        <f>IF('CdC_intermédiaire (validées)'!C21=4,"X","")</f>
        <v/>
      </c>
      <c r="F10" s="686" t="str">
        <f>IF(Saisie!K198&lt;&gt;0,Saisie!K198,"")</f>
        <v/>
      </c>
      <c r="G10" s="686"/>
      <c r="H10" s="686"/>
      <c r="I10" s="686"/>
      <c r="J10" s="686"/>
      <c r="K10" s="686"/>
    </row>
    <row r="11" spans="1:12" s="223" customFormat="1" ht="63.4" customHeight="1" thickBot="1" x14ac:dyDescent="0.3">
      <c r="A11" s="249" t="s">
        <v>150</v>
      </c>
      <c r="B11" s="249" t="str">
        <f>IF('CdC_intermédiaire (validées)'!C22=1,"X","")</f>
        <v/>
      </c>
      <c r="C11" s="249" t="str">
        <f>IF('CdC_intermédiaire (validées)'!C22=2,"X","")</f>
        <v/>
      </c>
      <c r="D11" s="249" t="str">
        <f>IF('CdC_intermédiaire (validées)'!C22=3,"X","")</f>
        <v/>
      </c>
      <c r="E11" s="250" t="str">
        <f>IF('CdC_intermédiaire (validées)'!C22=4,"X","")</f>
        <v/>
      </c>
      <c r="F11" s="686" t="str">
        <f>IF(Saisie!K224&lt;&gt;0,Saisie!K224,"")</f>
        <v/>
      </c>
      <c r="G11" s="686"/>
      <c r="H11" s="686"/>
      <c r="I11" s="686"/>
      <c r="J11" s="686"/>
      <c r="K11" s="686"/>
    </row>
    <row r="12" spans="1:12" s="223" customFormat="1" ht="63.4" customHeight="1" thickBot="1" x14ac:dyDescent="0.3">
      <c r="A12" s="249" t="s">
        <v>268</v>
      </c>
      <c r="B12" s="249" t="str">
        <f>IF('CdC_intermédiaire (validées)'!C23=1,"X","")</f>
        <v/>
      </c>
      <c r="C12" s="249" t="str">
        <f>IF('CdC_intermédiaire (validées)'!C23=2,"X","")</f>
        <v/>
      </c>
      <c r="D12" s="249" t="str">
        <f>IF('CdC_intermédiaire (validées)'!C23=3,"X","")</f>
        <v/>
      </c>
      <c r="E12" s="250" t="str">
        <f>IF('CdC_intermédiaire (validées)'!C23=4,"X","")</f>
        <v/>
      </c>
      <c r="F12" s="686" t="str">
        <f>IF(Saisie!K250&lt;&gt;0,Saisie!K250,"")</f>
        <v/>
      </c>
      <c r="G12" s="686"/>
      <c r="H12" s="686"/>
      <c r="I12" s="686"/>
      <c r="J12" s="686"/>
      <c r="K12" s="686"/>
    </row>
    <row r="13" spans="1:12" s="223" customFormat="1" ht="63.4" customHeight="1" thickBot="1" x14ac:dyDescent="0.3">
      <c r="A13" s="249" t="s">
        <v>170</v>
      </c>
      <c r="B13" s="249" t="str">
        <f>IF('CdC_intermédiaire (validées)'!C24=1,"X","")</f>
        <v/>
      </c>
      <c r="C13" s="249" t="str">
        <f>IF('CdC_intermédiaire (validées)'!C24=2,"X","")</f>
        <v/>
      </c>
      <c r="D13" s="249" t="str">
        <f>IF('CdC_intermédiaire (validées)'!C24=3,"X","")</f>
        <v/>
      </c>
      <c r="E13" s="250" t="str">
        <f>IF('CdC_intermédiaire (validées)'!C24=4,"X","")</f>
        <v/>
      </c>
      <c r="F13" s="686" t="str">
        <f>IF(Saisie!K276&lt;&gt;0,Saisie!K276,"")</f>
        <v/>
      </c>
      <c r="G13" s="686"/>
      <c r="H13" s="686"/>
      <c r="I13" s="686"/>
      <c r="J13" s="686"/>
      <c r="K13" s="686"/>
    </row>
    <row r="14" spans="1:12" s="223" customFormat="1" ht="63.4" customHeight="1" thickBot="1" x14ac:dyDescent="0.3">
      <c r="A14" s="249" t="s">
        <v>326</v>
      </c>
      <c r="B14" s="249" t="str">
        <f>IF('CdC_intermédiaire (validées)'!C25=1,"X","")</f>
        <v/>
      </c>
      <c r="C14" s="249" t="str">
        <f>IF('CdC_intermédiaire (validées)'!C25=2,"X","")</f>
        <v/>
      </c>
      <c r="D14" s="249" t="str">
        <f>IF('CdC_intermédiaire (validées)'!C25=3,"X","")</f>
        <v/>
      </c>
      <c r="E14" s="250" t="str">
        <f>IF('CdC_intermédiaire (validées)'!C25=4,"X","")</f>
        <v/>
      </c>
      <c r="F14" s="686" t="str">
        <f>IF(Saisie!K305&lt;&gt;0,Saisie!K305,"")</f>
        <v/>
      </c>
      <c r="G14" s="686"/>
      <c r="H14" s="686"/>
      <c r="I14" s="686"/>
      <c r="J14" s="686"/>
      <c r="K14" s="686"/>
    </row>
    <row r="15" spans="1:12" s="223" customFormat="1" ht="63.4" customHeight="1" thickBot="1" x14ac:dyDescent="0.3">
      <c r="A15" s="249" t="s">
        <v>200</v>
      </c>
      <c r="B15" s="249" t="str">
        <f>IF('CdC_intermédiaire (validées)'!C26=1,"X","")</f>
        <v/>
      </c>
      <c r="C15" s="249" t="str">
        <f>IF('CdC_intermédiaire (validées)'!C26=2,"X","")</f>
        <v/>
      </c>
      <c r="D15" s="249" t="str">
        <f>IF('CdC_intermédiaire (validées)'!C26=3,"X","")</f>
        <v/>
      </c>
      <c r="E15" s="250" t="str">
        <f>IF('CdC_intermédiaire (validées)'!C26=4,"X","")</f>
        <v/>
      </c>
      <c r="F15" s="686" t="str">
        <f>IF(Saisie!K331&lt;&gt;0,Saisie!K331,"")</f>
        <v/>
      </c>
      <c r="G15" s="686"/>
      <c r="H15" s="686"/>
      <c r="I15" s="686"/>
      <c r="J15" s="686"/>
      <c r="K15" s="686"/>
    </row>
    <row r="16" spans="1:12" s="223" customFormat="1" ht="27" customHeight="1" x14ac:dyDescent="0.25">
      <c r="A16" s="687" t="s">
        <v>355</v>
      </c>
      <c r="B16" s="688"/>
      <c r="C16" s="688"/>
      <c r="D16" s="688"/>
      <c r="E16" s="688"/>
      <c r="F16" s="689"/>
      <c r="G16" s="689"/>
      <c r="H16" s="689"/>
      <c r="I16" s="689"/>
      <c r="J16" s="689"/>
      <c r="K16" s="689"/>
    </row>
    <row r="17" spans="1:15" s="223" customFormat="1" ht="15" customHeight="1" x14ac:dyDescent="0.25">
      <c r="A17" s="253" t="s">
        <v>354</v>
      </c>
      <c r="B17" s="616"/>
      <c r="C17" s="616"/>
      <c r="D17" s="616"/>
      <c r="E17" s="616"/>
      <c r="F17" s="616"/>
      <c r="G17" s="616"/>
      <c r="H17" s="616"/>
      <c r="I17" s="616"/>
      <c r="J17" s="616"/>
      <c r="K17" s="616"/>
    </row>
    <row r="18" spans="1:15" s="223" customFormat="1" ht="15" customHeight="1" x14ac:dyDescent="0.25">
      <c r="A18" s="253" t="s">
        <v>347</v>
      </c>
      <c r="B18" s="694"/>
      <c r="C18" s="695"/>
      <c r="D18" s="695"/>
      <c r="E18" s="695"/>
      <c r="F18" s="695"/>
      <c r="G18" s="695"/>
      <c r="H18" s="695"/>
      <c r="I18" s="695"/>
      <c r="J18" s="695"/>
      <c r="K18" s="695"/>
    </row>
    <row r="19" spans="1:15" s="223" customFormat="1" ht="15" customHeight="1" x14ac:dyDescent="0.25">
      <c r="A19" s="253" t="s">
        <v>804</v>
      </c>
      <c r="B19" s="408"/>
      <c r="C19" s="471"/>
      <c r="D19" s="471"/>
      <c r="E19" s="471"/>
      <c r="F19" s="471"/>
      <c r="G19" s="403"/>
      <c r="H19" s="403"/>
      <c r="I19" s="403"/>
      <c r="J19" s="403"/>
      <c r="K19" s="471"/>
    </row>
    <row r="20" spans="1:15" s="223" customFormat="1" ht="15" customHeight="1" x14ac:dyDescent="0.25">
      <c r="A20" s="253" t="s">
        <v>344</v>
      </c>
      <c r="B20" s="694"/>
      <c r="C20" s="695"/>
      <c r="D20" s="695"/>
      <c r="E20" s="695"/>
      <c r="F20" s="695"/>
      <c r="G20" s="695"/>
      <c r="H20" s="695"/>
      <c r="I20" s="695"/>
      <c r="J20" s="695"/>
      <c r="K20" s="695"/>
    </row>
    <row r="21" spans="1:15" s="223" customFormat="1" ht="27" customHeight="1" thickBot="1" x14ac:dyDescent="0.3">
      <c r="A21" s="254" t="s">
        <v>345</v>
      </c>
      <c r="B21" s="694"/>
      <c r="C21" s="695"/>
      <c r="D21" s="695"/>
      <c r="E21" s="695"/>
      <c r="F21" s="695"/>
      <c r="G21" s="695"/>
      <c r="H21" s="695"/>
      <c r="I21" s="695"/>
      <c r="J21" s="695"/>
      <c r="K21" s="695"/>
    </row>
    <row r="22" spans="1:15" s="223" customFormat="1" ht="18" x14ac:dyDescent="0.25">
      <c r="A22" s="702" t="s">
        <v>845</v>
      </c>
      <c r="B22" s="703"/>
      <c r="C22" s="703"/>
      <c r="D22" s="703"/>
      <c r="E22" s="703"/>
      <c r="F22" s="703"/>
      <c r="G22" s="703"/>
      <c r="H22" s="703"/>
      <c r="I22" s="703"/>
      <c r="J22" s="703"/>
      <c r="K22" s="703"/>
    </row>
    <row r="23" spans="1:15" s="223" customFormat="1" ht="15" customHeight="1" x14ac:dyDescent="0.25">
      <c r="A23" s="255" t="s">
        <v>348</v>
      </c>
      <c r="B23" s="704"/>
      <c r="C23" s="616"/>
      <c r="D23" s="616"/>
      <c r="E23" s="616"/>
      <c r="F23" s="616"/>
      <c r="G23" s="616"/>
      <c r="H23" s="616"/>
      <c r="I23" s="616"/>
      <c r="J23" s="616"/>
      <c r="K23" s="616"/>
    </row>
    <row r="24" spans="1:15" ht="15" customHeight="1" x14ac:dyDescent="0.2">
      <c r="A24" s="255" t="s">
        <v>349</v>
      </c>
      <c r="B24" s="694"/>
      <c r="C24" s="695"/>
      <c r="D24" s="695"/>
      <c r="E24" s="695"/>
      <c r="F24" s="695"/>
      <c r="G24" s="695"/>
      <c r="H24" s="695"/>
      <c r="I24" s="695"/>
      <c r="J24" s="695"/>
      <c r="K24" s="695"/>
    </row>
    <row r="25" spans="1:15" ht="27" customHeight="1" x14ac:dyDescent="0.2">
      <c r="A25" s="256" t="s">
        <v>345</v>
      </c>
      <c r="B25" s="616"/>
      <c r="C25" s="616"/>
      <c r="D25" s="616"/>
      <c r="E25" s="616"/>
      <c r="F25" s="616"/>
      <c r="G25" s="616"/>
      <c r="H25" s="616"/>
      <c r="I25" s="616"/>
      <c r="J25" s="616"/>
      <c r="K25" s="616"/>
    </row>
    <row r="26" spans="1:15" ht="18" x14ac:dyDescent="0.25">
      <c r="A26" s="233"/>
      <c r="B26" s="251"/>
      <c r="C26" s="251"/>
      <c r="D26" s="223"/>
      <c r="E26" s="223"/>
      <c r="F26" s="223"/>
      <c r="G26" s="223"/>
      <c r="H26" s="223"/>
      <c r="I26" s="223"/>
      <c r="J26" s="223"/>
      <c r="K26" s="223"/>
    </row>
    <row r="27" spans="1:15" ht="42.75" customHeight="1" x14ac:dyDescent="0.2">
      <c r="A27" s="699" t="str">
        <f>"Proposition de parcours pour"&amp;CHAR(10)&amp;"NOM : "&amp;Saisie!H12&amp;CHAR(10)&amp;"Prénom : "&amp;Saisie!H13</f>
        <v xml:space="preserve">Proposition de parcours pour
NOM : 
Prénom : </v>
      </c>
      <c r="B27" s="700"/>
      <c r="C27" s="700"/>
      <c r="D27" s="700"/>
      <c r="E27" s="700"/>
      <c r="F27" s="700"/>
      <c r="G27" s="700"/>
      <c r="H27" s="700"/>
      <c r="I27" s="700"/>
      <c r="J27" s="700"/>
      <c r="K27" s="700"/>
      <c r="L27" s="701"/>
      <c r="M27" s="701"/>
      <c r="N27" s="701"/>
      <c r="O27" s="701"/>
    </row>
    <row r="28" spans="1:15" ht="17.25" customHeight="1" x14ac:dyDescent="0.2">
      <c r="A28" s="734" t="s">
        <v>488</v>
      </c>
      <c r="B28" s="692" t="s">
        <v>370</v>
      </c>
      <c r="C28" s="691"/>
      <c r="D28" s="691"/>
      <c r="E28" s="691"/>
      <c r="F28" s="690" t="s">
        <v>372</v>
      </c>
      <c r="G28" s="252"/>
      <c r="H28" s="252"/>
      <c r="I28" s="252"/>
      <c r="J28" s="252"/>
      <c r="K28" s="690" t="s">
        <v>373</v>
      </c>
      <c r="L28" s="729" t="s">
        <v>363</v>
      </c>
      <c r="M28" s="731" t="s">
        <v>362</v>
      </c>
      <c r="N28" s="732"/>
      <c r="O28" s="732"/>
    </row>
    <row r="29" spans="1:15" ht="18.75" customHeight="1" x14ac:dyDescent="0.2">
      <c r="A29" s="735"/>
      <c r="B29" s="693" t="s">
        <v>369</v>
      </c>
      <c r="C29" s="690"/>
      <c r="D29" s="693" t="s">
        <v>371</v>
      </c>
      <c r="E29" s="736"/>
      <c r="F29" s="691"/>
      <c r="G29" s="247"/>
      <c r="H29" s="247"/>
      <c r="I29" s="247"/>
      <c r="J29" s="247"/>
      <c r="K29" s="691"/>
      <c r="L29" s="730"/>
      <c r="M29" s="733"/>
      <c r="N29" s="733"/>
      <c r="O29" s="733"/>
    </row>
    <row r="30" spans="1:15" ht="56.25" customHeight="1" x14ac:dyDescent="0.2">
      <c r="A30" s="574" t="s">
        <v>837</v>
      </c>
      <c r="B30" s="696" t="str">
        <f>IF('CdC_annexe 1 au contrat'!B20&lt;&gt;0,'CdC_annexe 1 au contrat'!B20,"")</f>
        <v/>
      </c>
      <c r="C30" s="697"/>
      <c r="D30" s="698"/>
      <c r="E30" s="698"/>
      <c r="F30" s="268" t="str">
        <f>IF('CdC_annexe 1 au contrat'!E20&lt;&gt;"",'CdC_annexe 1 au contrat'!E20,"")</f>
        <v/>
      </c>
      <c r="G30" s="266"/>
      <c r="H30" s="266"/>
      <c r="I30" s="266"/>
      <c r="J30" s="266"/>
      <c r="K30" s="448" t="str">
        <f>IF('CdC_annexe 1 au contrat'!K20&lt;&gt;"",'CdC_annexe 1 au contrat'!K20,"")</f>
        <v/>
      </c>
      <c r="L30" s="578" t="s">
        <v>357</v>
      </c>
      <c r="M30" s="727"/>
      <c r="N30" s="728"/>
      <c r="O30" s="728"/>
    </row>
    <row r="31" spans="1:15" ht="64.5" customHeight="1" x14ac:dyDescent="0.2">
      <c r="A31" s="574" t="s">
        <v>838</v>
      </c>
      <c r="B31" s="696" t="str">
        <f>IF('CdC_annexe 1 au contrat'!B21&lt;&gt;0,'CdC_annexe 1 au contrat'!B21,"")</f>
        <v/>
      </c>
      <c r="C31" s="697"/>
      <c r="D31" s="698"/>
      <c r="E31" s="698"/>
      <c r="F31" s="268" t="str">
        <f>IF('CdC_annexe 1 au contrat'!E21&lt;&gt;"",'CdC_annexe 1 au contrat'!E21,"")</f>
        <v/>
      </c>
      <c r="G31" s="266"/>
      <c r="H31" s="266"/>
      <c r="I31" s="266"/>
      <c r="J31" s="266"/>
      <c r="K31" s="448" t="str">
        <f>IF('CdC_annexe 1 au contrat'!K21&lt;&gt;"",'CdC_annexe 1 au contrat'!K21,"")</f>
        <v/>
      </c>
      <c r="L31" s="578" t="s">
        <v>361</v>
      </c>
      <c r="M31" s="727"/>
      <c r="N31" s="728"/>
      <c r="O31" s="728"/>
    </row>
    <row r="32" spans="1:15" ht="65.25" customHeight="1" thickBot="1" x14ac:dyDescent="0.25">
      <c r="A32" s="574" t="s">
        <v>839</v>
      </c>
      <c r="B32" s="696" t="str">
        <f>IF('CdC_annexe 1 au contrat'!B22&lt;&gt;0,'CdC_annexe 1 au contrat'!B22,"")</f>
        <v/>
      </c>
      <c r="C32" s="697"/>
      <c r="D32" s="698"/>
      <c r="E32" s="698"/>
      <c r="F32" s="268" t="str">
        <f>IF('CdC_annexe 1 au contrat'!E22&lt;&gt;"",'CdC_annexe 1 au contrat'!E22,"")</f>
        <v/>
      </c>
      <c r="G32" s="266"/>
      <c r="H32" s="266"/>
      <c r="I32" s="266"/>
      <c r="J32" s="266"/>
      <c r="K32" s="448" t="str">
        <f>IF('CdC_annexe 1 au contrat'!K22&lt;&gt;"",'CdC_annexe 1 au contrat'!K22,"")</f>
        <v/>
      </c>
      <c r="L32" s="578" t="s">
        <v>358</v>
      </c>
      <c r="M32" s="727"/>
      <c r="N32" s="728"/>
      <c r="O32" s="728"/>
    </row>
    <row r="33" spans="1:15" ht="40.9" customHeight="1" thickBot="1" x14ac:dyDescent="0.25">
      <c r="A33" s="580" t="s">
        <v>415</v>
      </c>
      <c r="B33" s="718">
        <f>SUM(B30:C32)</f>
        <v>0</v>
      </c>
      <c r="C33" s="719"/>
      <c r="D33" s="718">
        <f>SUM(D30:E32)</f>
        <v>0</v>
      </c>
      <c r="E33" s="719"/>
      <c r="F33" s="581"/>
      <c r="G33" s="581"/>
      <c r="H33" s="581"/>
      <c r="I33" s="581"/>
      <c r="J33" s="581"/>
      <c r="K33" s="582"/>
      <c r="L33" s="578" t="s">
        <v>360</v>
      </c>
      <c r="M33" s="727"/>
      <c r="N33" s="728"/>
      <c r="O33" s="728"/>
    </row>
    <row r="34" spans="1:15" ht="56.25" customHeight="1" x14ac:dyDescent="0.2">
      <c r="A34" s="713" t="s">
        <v>842</v>
      </c>
      <c r="B34" s="714"/>
      <c r="C34" s="714"/>
      <c r="D34" s="714"/>
      <c r="E34" s="714"/>
      <c r="F34" s="714"/>
      <c r="G34" s="714"/>
      <c r="H34" s="714"/>
      <c r="I34" s="714"/>
      <c r="J34" s="714"/>
      <c r="K34" s="715"/>
      <c r="L34" s="579" t="s">
        <v>359</v>
      </c>
      <c r="M34" s="727"/>
      <c r="N34" s="728"/>
      <c r="O34" s="728"/>
    </row>
    <row r="35" spans="1:15" ht="57" customHeight="1" x14ac:dyDescent="0.25">
      <c r="A35" s="720"/>
      <c r="B35" s="721"/>
      <c r="C35" s="721"/>
      <c r="D35" s="721"/>
      <c r="E35" s="721"/>
      <c r="F35" s="721"/>
      <c r="G35" s="721"/>
      <c r="H35" s="721"/>
      <c r="I35" s="721"/>
      <c r="J35" s="721"/>
      <c r="K35" s="722"/>
      <c r="L35" s="579" t="s">
        <v>409</v>
      </c>
      <c r="M35" s="727"/>
      <c r="N35" s="728"/>
      <c r="O35" s="728"/>
    </row>
    <row r="36" spans="1:15" ht="43.15" customHeight="1" thickBot="1" x14ac:dyDescent="0.25">
      <c r="A36" s="555"/>
      <c r="B36" s="584"/>
      <c r="C36" s="584"/>
      <c r="D36" s="584"/>
      <c r="E36" s="584"/>
      <c r="F36" s="584"/>
      <c r="G36" s="584"/>
      <c r="H36" s="584"/>
      <c r="I36" s="584"/>
      <c r="J36" s="584"/>
      <c r="K36" s="585"/>
      <c r="L36" s="534" t="s">
        <v>364</v>
      </c>
      <c r="M36" s="727"/>
      <c r="N36" s="728"/>
      <c r="O36" s="728"/>
    </row>
    <row r="37" spans="1:15" ht="15" customHeight="1" thickBot="1" x14ac:dyDescent="0.3">
      <c r="A37" s="708" t="s">
        <v>846</v>
      </c>
      <c r="B37" s="709"/>
      <c r="C37" s="709"/>
      <c r="D37" s="709"/>
      <c r="E37" s="709"/>
      <c r="F37" s="710"/>
      <c r="G37" s="573"/>
      <c r="H37" s="573"/>
      <c r="I37" s="573"/>
      <c r="J37" s="573"/>
      <c r="K37" s="583"/>
      <c r="L37" s="146"/>
      <c r="M37" s="146"/>
    </row>
    <row r="38" spans="1:15" customFormat="1" ht="15" customHeight="1" thickBot="1" x14ac:dyDescent="0.25">
      <c r="A38" s="705" t="s">
        <v>833</v>
      </c>
      <c r="B38" s="706"/>
      <c r="C38" s="706"/>
      <c r="D38" s="706"/>
      <c r="E38" s="706"/>
      <c r="F38" s="707"/>
      <c r="G38" s="226"/>
      <c r="H38" s="226"/>
      <c r="I38" s="226"/>
      <c r="J38" s="226"/>
      <c r="K38" s="288"/>
      <c r="L38" s="206"/>
      <c r="M38" s="150"/>
      <c r="N38" s="150"/>
    </row>
    <row r="39" spans="1:15" ht="18.75" customHeight="1" thickBot="1" x14ac:dyDescent="0.25">
      <c r="A39" s="716" t="s">
        <v>834</v>
      </c>
      <c r="B39" s="639"/>
      <c r="C39" s="639"/>
      <c r="D39" s="639"/>
      <c r="E39" s="639"/>
      <c r="F39" s="717"/>
      <c r="G39" s="226"/>
      <c r="H39" s="226"/>
      <c r="I39" s="226"/>
      <c r="J39" s="226"/>
      <c r="K39" s="267" t="str">
        <f>IF('CdC_annexe 1 au contrat'!K29&lt;&gt;"",'CdC_annexe 1 au contrat'!K29,"")</f>
        <v/>
      </c>
      <c r="L39" s="146"/>
      <c r="M39" s="146"/>
    </row>
    <row r="40" spans="1:15" ht="30.75" customHeight="1" thickBot="1" x14ac:dyDescent="0.3">
      <c r="A40" s="711" t="s">
        <v>840</v>
      </c>
      <c r="B40" s="661"/>
      <c r="C40" s="661"/>
      <c r="D40" s="661"/>
      <c r="E40" s="661"/>
      <c r="F40" s="712"/>
      <c r="G40" s="227"/>
      <c r="H40" s="227"/>
      <c r="I40" s="227"/>
      <c r="J40" s="227"/>
      <c r="K40" s="267" t="str">
        <f>IF('CdC_annexe 1 au contrat'!K30&lt;&gt;"",'CdC_annexe 1 au contrat'!K30,"")</f>
        <v/>
      </c>
      <c r="L40" s="146"/>
      <c r="M40" s="146"/>
    </row>
    <row r="41" spans="1:15" ht="27.75" customHeight="1" thickBot="1" x14ac:dyDescent="0.3">
      <c r="A41" s="737" t="s">
        <v>841</v>
      </c>
      <c r="B41" s="738"/>
      <c r="C41" s="738"/>
      <c r="D41" s="738"/>
      <c r="E41" s="738"/>
      <c r="F41" s="739"/>
      <c r="G41" s="228"/>
      <c r="H41" s="228"/>
      <c r="I41" s="228"/>
      <c r="J41" s="228"/>
      <c r="K41" s="267" t="str">
        <f>IF('CdC_annexe 1 au contrat'!K31&lt;&gt;"",'CdC_annexe 1 au contrat'!K31,"")</f>
        <v/>
      </c>
      <c r="L41" s="146"/>
      <c r="M41" s="146"/>
    </row>
    <row r="42" spans="1:15" ht="29.25" customHeight="1" thickBot="1" x14ac:dyDescent="0.3">
      <c r="A42" s="723"/>
      <c r="B42" s="724"/>
      <c r="C42" s="724"/>
      <c r="D42" s="724"/>
      <c r="E42" s="724"/>
      <c r="F42" s="724"/>
      <c r="G42" s="725"/>
      <c r="H42" s="725"/>
      <c r="I42" s="726"/>
      <c r="J42" s="223"/>
      <c r="K42" s="223"/>
      <c r="L42" s="146"/>
      <c r="M42" s="146"/>
    </row>
    <row r="43" spans="1:15" ht="29.25" customHeight="1" x14ac:dyDescent="0.25">
      <c r="A43" s="146"/>
      <c r="B43" s="206"/>
      <c r="C43" s="206"/>
      <c r="D43" s="225"/>
      <c r="E43" s="224"/>
      <c r="F43" s="224"/>
      <c r="G43" s="230"/>
      <c r="H43" s="230"/>
      <c r="I43" s="231"/>
      <c r="J43" s="223"/>
      <c r="K43" s="223"/>
      <c r="L43" s="146"/>
      <c r="M43" s="146"/>
    </row>
    <row r="44" spans="1:15" ht="20.25" customHeight="1" x14ac:dyDescent="0.25">
      <c r="D44" s="224"/>
      <c r="E44" s="224"/>
      <c r="F44" s="224"/>
      <c r="G44" s="224"/>
      <c r="H44" s="224"/>
      <c r="I44" s="224"/>
      <c r="J44" s="223"/>
      <c r="K44" s="223"/>
      <c r="L44" s="146"/>
    </row>
    <row r="45" spans="1:15" ht="20.25" customHeight="1" x14ac:dyDescent="0.25">
      <c r="D45" s="224"/>
      <c r="E45" s="224"/>
      <c r="F45" s="224"/>
      <c r="G45" s="224"/>
      <c r="H45" s="224"/>
      <c r="I45" s="224"/>
      <c r="L45" s="146"/>
    </row>
    <row r="46" spans="1:15" ht="20.25" customHeight="1" x14ac:dyDescent="0.25">
      <c r="D46" s="224"/>
      <c r="E46" s="224"/>
      <c r="F46" s="224"/>
      <c r="G46" s="224"/>
      <c r="H46" s="224"/>
      <c r="I46" s="224"/>
      <c r="L46" s="146"/>
    </row>
    <row r="47" spans="1:15" ht="19.899999999999999" customHeight="1" x14ac:dyDescent="0.25">
      <c r="D47" s="224"/>
      <c r="E47" s="224"/>
      <c r="F47" s="224"/>
      <c r="G47" s="224"/>
      <c r="H47" s="224"/>
      <c r="I47" s="224"/>
      <c r="L47" s="146"/>
    </row>
    <row r="48" spans="1:15" ht="24.75" customHeight="1" x14ac:dyDescent="0.25">
      <c r="D48" s="224"/>
      <c r="E48" s="224"/>
      <c r="F48" s="224"/>
      <c r="G48" s="224"/>
      <c r="H48" s="224"/>
      <c r="I48" s="224"/>
    </row>
    <row r="49" spans="1:9" ht="63" customHeight="1" x14ac:dyDescent="0.25">
      <c r="D49" s="224"/>
      <c r="E49" s="224"/>
      <c r="F49" s="224"/>
      <c r="G49" s="224"/>
      <c r="H49" s="224"/>
      <c r="I49" s="224"/>
    </row>
    <row r="50" spans="1:9" ht="15" customHeight="1" x14ac:dyDescent="0.25">
      <c r="D50" s="224"/>
      <c r="E50" s="224"/>
      <c r="F50" s="224"/>
      <c r="G50" s="224"/>
      <c r="H50" s="224"/>
      <c r="I50" s="224"/>
    </row>
    <row r="51" spans="1:9" ht="18" x14ac:dyDescent="0.25">
      <c r="D51" s="224"/>
      <c r="E51" s="224"/>
      <c r="F51" s="224"/>
      <c r="G51" s="224"/>
      <c r="H51" s="224"/>
      <c r="I51" s="224"/>
    </row>
    <row r="52" spans="1:9" ht="24" customHeight="1" x14ac:dyDescent="0.25">
      <c r="A52" s="223"/>
      <c r="B52" s="223"/>
      <c r="C52" s="223"/>
      <c r="D52" s="223"/>
      <c r="E52" s="223"/>
      <c r="F52" s="223"/>
      <c r="G52" s="223"/>
      <c r="H52" s="223"/>
      <c r="I52" s="223"/>
    </row>
    <row r="53" spans="1:9" ht="55.5" customHeight="1" x14ac:dyDescent="0.25">
      <c r="A53" s="223"/>
      <c r="B53" s="223"/>
      <c r="C53" s="223"/>
      <c r="D53" s="223"/>
      <c r="E53" s="223"/>
      <c r="F53" s="223"/>
      <c r="G53" s="223"/>
      <c r="H53" s="223"/>
      <c r="I53" s="223"/>
    </row>
    <row r="72" ht="18.75" customHeight="1" x14ac:dyDescent="0.2"/>
  </sheetData>
  <sheetProtection password="C577" sheet="1" objects="1" scenarios="1" formatRows="0"/>
  <mergeCells count="56">
    <mergeCell ref="A42:I42"/>
    <mergeCell ref="M35:O35"/>
    <mergeCell ref="M36:O36"/>
    <mergeCell ref="L28:L29"/>
    <mergeCell ref="M28:O29"/>
    <mergeCell ref="M30:O30"/>
    <mergeCell ref="M31:O31"/>
    <mergeCell ref="M32:O32"/>
    <mergeCell ref="M33:O33"/>
    <mergeCell ref="M34:O34"/>
    <mergeCell ref="D32:E32"/>
    <mergeCell ref="A28:A29"/>
    <mergeCell ref="F28:F29"/>
    <mergeCell ref="D29:E29"/>
    <mergeCell ref="D31:E31"/>
    <mergeCell ref="A41:F41"/>
    <mergeCell ref="B31:C31"/>
    <mergeCell ref="A38:F38"/>
    <mergeCell ref="A37:F37"/>
    <mergeCell ref="A40:F40"/>
    <mergeCell ref="A34:K34"/>
    <mergeCell ref="B32:C32"/>
    <mergeCell ref="A39:F39"/>
    <mergeCell ref="B33:C33"/>
    <mergeCell ref="D33:E33"/>
    <mergeCell ref="A35:K35"/>
    <mergeCell ref="B30:C30"/>
    <mergeCell ref="B25:K25"/>
    <mergeCell ref="D30:E30"/>
    <mergeCell ref="A27:O27"/>
    <mergeCell ref="A22:K22"/>
    <mergeCell ref="B23:K23"/>
    <mergeCell ref="B24:K24"/>
    <mergeCell ref="F15:K15"/>
    <mergeCell ref="F12:K12"/>
    <mergeCell ref="F8:K8"/>
    <mergeCell ref="A16:K16"/>
    <mergeCell ref="K28:K29"/>
    <mergeCell ref="B28:E28"/>
    <mergeCell ref="B29:C29"/>
    <mergeCell ref="B17:K17"/>
    <mergeCell ref="B20:K20"/>
    <mergeCell ref="B21:K21"/>
    <mergeCell ref="B18:K18"/>
    <mergeCell ref="F2:K3"/>
    <mergeCell ref="B2:E2"/>
    <mergeCell ref="B1:F1"/>
    <mergeCell ref="F13:K13"/>
    <mergeCell ref="F14:K14"/>
    <mergeCell ref="F9:K9"/>
    <mergeCell ref="F10:K10"/>
    <mergeCell ref="F11:K11"/>
    <mergeCell ref="F4:K4"/>
    <mergeCell ref="F5:K5"/>
    <mergeCell ref="F6:K6"/>
    <mergeCell ref="F7:K7"/>
  </mergeCells>
  <phoneticPr fontId="9" type="noConversion"/>
  <dataValidations count="1">
    <dataValidation type="date" allowBlank="1" showInputMessage="1" showErrorMessage="1" errorTitle="saisie de date non conforme" promptTitle="date" prompt="saisir la date au format aaaa-mm-jj" sqref="K37:K38" xr:uid="{00000000-0002-0000-0800-000000000000}">
      <formula1>40179</formula1>
      <formula2>47484</formula2>
    </dataValidation>
  </dataValidations>
  <pageMargins left="0.19685039370078741" right="0.19685039370078741" top="0.23622047244094491" bottom="0.19685039370078741" header="0.11811023622047245" footer="0.19685039370078741"/>
  <pageSetup paperSize="9" scale="93" fitToWidth="0" fitToHeight="2" orientation="portrait" r:id="rId1"/>
  <headerFooter alignWithMargins="0">
    <oddFooter>&amp;C&amp;P</oddFooter>
  </headerFooter>
  <rowBreaks count="1" manualBreakCount="1">
    <brk id="1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6" r:id="rId4" name="Group Box 2">
              <controlPr defaultSize="0" print="0" autoFill="0" autoPict="0">
                <anchor moveWithCells="1">
                  <from>
                    <xdr:col>2</xdr:col>
                    <xdr:colOff>57150</xdr:colOff>
                    <xdr:row>42</xdr:row>
                    <xdr:rowOff>104775</xdr:rowOff>
                  </from>
                  <to>
                    <xdr:col>10</xdr:col>
                    <xdr:colOff>962025</xdr:colOff>
                    <xdr:row>48</xdr:row>
                    <xdr:rowOff>485775</xdr:rowOff>
                  </to>
                </anchor>
              </controlPr>
            </control>
          </mc:Choice>
        </mc:AlternateContent>
        <mc:AlternateContent xmlns:mc="http://schemas.openxmlformats.org/markup-compatibility/2006">
          <mc:Choice Requires="x14">
            <control shapeId="82947" r:id="rId5" name="Button 3">
              <controlPr defaultSize="0" print="0" autoFill="0" autoPict="0" macro="[0]!visualiser_carte">
                <anchor moveWithCells="1" sizeWithCells="1">
                  <from>
                    <xdr:col>2</xdr:col>
                    <xdr:colOff>304800</xdr:colOff>
                    <xdr:row>43</xdr:row>
                    <xdr:rowOff>9525</xdr:rowOff>
                  </from>
                  <to>
                    <xdr:col>11</xdr:col>
                    <xdr:colOff>0</xdr:colOff>
                    <xdr:row>43</xdr:row>
                    <xdr:rowOff>209550</xdr:rowOff>
                  </to>
                </anchor>
              </controlPr>
            </control>
          </mc:Choice>
        </mc:AlternateContent>
        <mc:AlternateContent xmlns:mc="http://schemas.openxmlformats.org/markup-compatibility/2006">
          <mc:Choice Requires="x14">
            <control shapeId="82948" r:id="rId6" name="Button 4">
              <controlPr defaultSize="0" print="0" autoFill="0" autoPict="0" macro="[0]!Imprimer_carte">
                <anchor moveWithCells="1" sizeWithCells="1">
                  <from>
                    <xdr:col>2</xdr:col>
                    <xdr:colOff>304800</xdr:colOff>
                    <xdr:row>44</xdr:row>
                    <xdr:rowOff>9525</xdr:rowOff>
                  </from>
                  <to>
                    <xdr:col>11</xdr:col>
                    <xdr:colOff>0</xdr:colOff>
                    <xdr:row>44</xdr:row>
                    <xdr:rowOff>209550</xdr:rowOff>
                  </to>
                </anchor>
              </controlPr>
            </control>
          </mc:Choice>
        </mc:AlternateContent>
        <mc:AlternateContent xmlns:mc="http://schemas.openxmlformats.org/markup-compatibility/2006">
          <mc:Choice Requires="x14">
            <control shapeId="82949" r:id="rId7" name="Button 5">
              <controlPr defaultSize="0" print="0" autoFill="0" autoPict="0" macro="[0]!visualiser_tab_inter_compétences">
                <anchor moveWithCells="1" sizeWithCells="1">
                  <from>
                    <xdr:col>3</xdr:col>
                    <xdr:colOff>0</xdr:colOff>
                    <xdr:row>45</xdr:row>
                    <xdr:rowOff>114300</xdr:rowOff>
                  </from>
                  <to>
                    <xdr:col>11</xdr:col>
                    <xdr:colOff>0</xdr:colOff>
                    <xdr:row>45</xdr:row>
                    <xdr:rowOff>247650</xdr:rowOff>
                  </to>
                </anchor>
              </controlPr>
            </control>
          </mc:Choice>
        </mc:AlternateContent>
        <mc:AlternateContent xmlns:mc="http://schemas.openxmlformats.org/markup-compatibility/2006">
          <mc:Choice Requires="x14">
            <control shapeId="82950" r:id="rId8" name="Button 6">
              <controlPr defaultSize="0" print="0" autoFill="0" autoPict="0" macro="[0]!Imprimer_tab_inter_compétences">
                <anchor moveWithCells="1" sizeWithCells="1">
                  <from>
                    <xdr:col>3</xdr:col>
                    <xdr:colOff>9525</xdr:colOff>
                    <xdr:row>46</xdr:row>
                    <xdr:rowOff>57150</xdr:rowOff>
                  </from>
                  <to>
                    <xdr:col>11</xdr:col>
                    <xdr:colOff>0</xdr:colOff>
                    <xdr:row>46</xdr:row>
                    <xdr:rowOff>247650</xdr:rowOff>
                  </to>
                </anchor>
              </controlPr>
            </control>
          </mc:Choice>
        </mc:AlternateContent>
        <mc:AlternateContent xmlns:mc="http://schemas.openxmlformats.org/markup-compatibility/2006">
          <mc:Choice Requires="x14">
            <control shapeId="82951" r:id="rId9" name="Button 7">
              <controlPr defaultSize="0" print="0" autoFill="0" autoPict="0" macro="[0]!Visualiser_tab_inter_compétences_a_travailler">
                <anchor moveWithCells="1" sizeWithCells="1">
                  <from>
                    <xdr:col>3</xdr:col>
                    <xdr:colOff>0</xdr:colOff>
                    <xdr:row>46</xdr:row>
                    <xdr:rowOff>247650</xdr:rowOff>
                  </from>
                  <to>
                    <xdr:col>11</xdr:col>
                    <xdr:colOff>0</xdr:colOff>
                    <xdr:row>46</xdr:row>
                    <xdr:rowOff>247650</xdr:rowOff>
                  </to>
                </anchor>
              </controlPr>
            </control>
          </mc:Choice>
        </mc:AlternateContent>
        <mc:AlternateContent xmlns:mc="http://schemas.openxmlformats.org/markup-compatibility/2006">
          <mc:Choice Requires="x14">
            <control shapeId="82952" r:id="rId10" name="Button 8">
              <controlPr defaultSize="0" print="0" autoFill="0" autoPict="0" macro="[0]!Imprimer_tab_inter_compétences_a_travailler">
                <anchor moveWithCells="1" sizeWithCells="1">
                  <from>
                    <xdr:col>2</xdr:col>
                    <xdr:colOff>304800</xdr:colOff>
                    <xdr:row>46</xdr:row>
                    <xdr:rowOff>247650</xdr:rowOff>
                  </from>
                  <to>
                    <xdr:col>11</xdr:col>
                    <xdr:colOff>0</xdr:colOff>
                    <xdr:row>47</xdr:row>
                    <xdr:rowOff>66675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3"/>
  <dimension ref="A1:P122"/>
  <sheetViews>
    <sheetView zoomScaleNormal="100" workbookViewId="0">
      <selection activeCell="F1" sqref="F1"/>
    </sheetView>
  </sheetViews>
  <sheetFormatPr baseColWidth="10" defaultRowHeight="12.75" outlineLevelCol="1" x14ac:dyDescent="0.2"/>
  <cols>
    <col min="1" max="1" width="18.140625" customWidth="1"/>
    <col min="2" max="2" width="6.140625" customWidth="1"/>
    <col min="3" max="3" width="22.5703125" customWidth="1"/>
    <col min="4" max="4" width="6.140625" customWidth="1"/>
    <col min="5" max="5" width="40.85546875" customWidth="1"/>
    <col min="6" max="6" width="47.5703125" customWidth="1"/>
    <col min="7" max="7" width="6.28515625" customWidth="1"/>
    <col min="8" max="8" width="22.85546875" hidden="1" customWidth="1" outlineLevel="1"/>
    <col min="9" max="9" width="22.42578125" hidden="1" customWidth="1" outlineLevel="1"/>
    <col min="10" max="10" width="7.85546875" hidden="1" customWidth="1" outlineLevel="1"/>
    <col min="11" max="11" width="12.5703125" hidden="1" customWidth="1" outlineLevel="1"/>
    <col min="12" max="12" width="11.42578125" customWidth="1" collapsed="1"/>
  </cols>
  <sheetData>
    <row r="1" spans="1:16" s="3" customFormat="1" ht="15.75" x14ac:dyDescent="0.2">
      <c r="E1" s="321"/>
      <c r="F1" s="588" t="str">
        <f>Saisie!I1</f>
        <v>Compétences de Base Professionnelles</v>
      </c>
      <c r="I1" s="168"/>
      <c r="P1" s="168"/>
    </row>
    <row r="2" spans="1:16" s="3" customFormat="1" ht="15" x14ac:dyDescent="0.2">
      <c r="E2" s="321"/>
      <c r="F2" s="321"/>
      <c r="G2" s="321"/>
      <c r="H2" s="168"/>
      <c r="I2" s="168"/>
      <c r="O2" s="168"/>
      <c r="P2" s="168"/>
    </row>
    <row r="3" spans="1:16" s="3" customFormat="1" ht="15" x14ac:dyDescent="0.2">
      <c r="E3" s="321"/>
      <c r="F3" s="321"/>
      <c r="G3" s="321"/>
      <c r="H3" s="168"/>
      <c r="I3" s="168"/>
      <c r="O3" s="168"/>
      <c r="P3" s="168"/>
    </row>
    <row r="4" spans="1:16" s="3" customFormat="1" ht="15" x14ac:dyDescent="0.2">
      <c r="E4" s="321"/>
      <c r="F4" s="321"/>
      <c r="G4" s="321"/>
      <c r="H4" s="168"/>
      <c r="I4" s="168"/>
      <c r="O4" s="168"/>
      <c r="P4" s="168"/>
    </row>
    <row r="5" spans="1:16" s="3" customFormat="1" ht="15.75" x14ac:dyDescent="0.2">
      <c r="A5" s="611" t="s">
        <v>803</v>
      </c>
      <c r="B5" s="611"/>
      <c r="C5" s="611"/>
      <c r="D5" s="611"/>
      <c r="E5" s="611"/>
      <c r="F5" s="611"/>
      <c r="G5" s="611"/>
      <c r="H5" s="611"/>
      <c r="I5" s="2"/>
      <c r="P5" s="2"/>
    </row>
    <row r="6" spans="1:16" s="3" customFormat="1" ht="15.75" x14ac:dyDescent="0.2">
      <c r="A6" s="2"/>
      <c r="B6" s="2"/>
      <c r="C6" s="2"/>
      <c r="D6" s="2"/>
      <c r="E6" s="2"/>
      <c r="F6" s="100"/>
      <c r="G6" s="100"/>
      <c r="H6" s="23"/>
      <c r="I6" s="23"/>
      <c r="O6" s="23"/>
      <c r="P6" s="23"/>
    </row>
    <row r="7" spans="1:16" s="3" customFormat="1" ht="15.75" x14ac:dyDescent="0.2">
      <c r="A7" s="3" t="s">
        <v>51</v>
      </c>
      <c r="E7" s="321"/>
      <c r="F7" s="321"/>
      <c r="G7" s="321"/>
      <c r="H7" s="322"/>
      <c r="I7" s="322"/>
      <c r="O7" s="23"/>
      <c r="P7" s="23"/>
    </row>
    <row r="8" spans="1:16" s="3" customFormat="1" ht="16.5" thickBot="1" x14ac:dyDescent="0.25">
      <c r="A8" s="323">
        <f>Saisie!$H$9</f>
        <v>0</v>
      </c>
      <c r="B8" s="324"/>
      <c r="E8" s="321"/>
      <c r="F8" s="321"/>
      <c r="G8" s="321"/>
      <c r="H8" s="322"/>
      <c r="I8" s="322"/>
      <c r="O8" s="23"/>
      <c r="P8" s="23"/>
    </row>
    <row r="9" spans="1:16" s="3" customFormat="1" ht="15.75" x14ac:dyDescent="0.2">
      <c r="A9" s="350" t="s">
        <v>36</v>
      </c>
      <c r="B9" s="351"/>
      <c r="C9" s="432">
        <f>Saisie!K12</f>
        <v>0</v>
      </c>
      <c r="D9" s="351"/>
      <c r="E9" s="352"/>
      <c r="F9" s="426" t="str">
        <f xml:space="preserve"> "Organisme mandataire : "&amp; Saisie!H6</f>
        <v xml:space="preserve">Organisme mandataire : </v>
      </c>
      <c r="G9" s="427"/>
      <c r="H9" s="325"/>
      <c r="I9" s="325"/>
      <c r="O9" s="23"/>
      <c r="P9" s="23"/>
    </row>
    <row r="10" spans="1:16" s="3" customFormat="1" ht="15.75" x14ac:dyDescent="0.2">
      <c r="A10" s="353" t="s">
        <v>37</v>
      </c>
      <c r="B10" s="354"/>
      <c r="C10" s="433" t="str">
        <f>IF(Saisie!H12&lt;&gt;"",Saisie!H12,"")</f>
        <v/>
      </c>
      <c r="D10" s="355"/>
      <c r="E10" s="356"/>
      <c r="F10" s="428" t="str">
        <f xml:space="preserve"> "Organisme assurant l'évaluation : "&amp; Saisie!H7</f>
        <v xml:space="preserve">Organisme assurant l'évaluation : </v>
      </c>
      <c r="G10" s="429"/>
      <c r="H10" s="326"/>
      <c r="I10" s="326"/>
      <c r="O10" s="23"/>
      <c r="P10" s="23"/>
    </row>
    <row r="11" spans="1:16" s="3" customFormat="1" ht="15.75" x14ac:dyDescent="0.2">
      <c r="A11" s="353" t="s">
        <v>33</v>
      </c>
      <c r="B11" s="354"/>
      <c r="C11" s="433" t="str">
        <f>IF(Saisie!H13&lt;&gt;"",Saisie!H13,"")</f>
        <v/>
      </c>
      <c r="D11" s="355"/>
      <c r="E11" s="356"/>
      <c r="F11" s="428" t="str">
        <f>"Nom du référent évaluation du parcours : "&amp; Saisie!H8</f>
        <v xml:space="preserve">Nom du référent évaluation du parcours : </v>
      </c>
      <c r="G11" s="429"/>
      <c r="H11" s="326"/>
      <c r="I11" s="326"/>
      <c r="O11" s="23"/>
      <c r="P11" s="23"/>
    </row>
    <row r="12" spans="1:16" s="3" customFormat="1" ht="16.5" thickBot="1" x14ac:dyDescent="0.25">
      <c r="A12" s="357" t="s">
        <v>785</v>
      </c>
      <c r="B12" s="358"/>
      <c r="C12" s="434" t="str">
        <f>IF(Saisie!K15&lt;&gt;"",Saisie!K15,"")</f>
        <v/>
      </c>
      <c r="D12" s="359"/>
      <c r="E12" s="360"/>
      <c r="F12" s="430"/>
      <c r="G12" s="431"/>
      <c r="H12" s="327"/>
      <c r="I12" s="327"/>
      <c r="O12" s="23"/>
      <c r="P12" s="23"/>
    </row>
    <row r="13" spans="1:16" s="3" customFormat="1" ht="15.75" x14ac:dyDescent="0.2">
      <c r="E13" s="321"/>
      <c r="F13" s="321"/>
      <c r="G13" s="321"/>
      <c r="H13" s="322"/>
      <c r="O13" s="23"/>
      <c r="P13" s="23"/>
    </row>
    <row r="14" spans="1:16" ht="15.75" x14ac:dyDescent="0.2">
      <c r="A14" s="305"/>
      <c r="B14" s="305"/>
      <c r="C14" s="305"/>
      <c r="D14" s="305"/>
      <c r="E14" s="305"/>
      <c r="F14" s="305"/>
      <c r="G14" s="305"/>
      <c r="H14" s="305"/>
      <c r="I14" s="305"/>
      <c r="J14" s="305"/>
      <c r="K14" s="305"/>
      <c r="O14" s="23"/>
      <c r="P14" s="23"/>
    </row>
    <row r="15" spans="1:16" ht="15.75" x14ac:dyDescent="0.2">
      <c r="A15" s="674" t="s">
        <v>679</v>
      </c>
      <c r="B15" s="675"/>
      <c r="C15" s="675"/>
      <c r="D15" s="675"/>
      <c r="E15" s="675"/>
      <c r="F15" s="675"/>
      <c r="G15" s="676"/>
      <c r="H15" s="320"/>
      <c r="I15" s="320"/>
      <c r="J15" s="320"/>
      <c r="K15" s="320"/>
      <c r="O15" s="23"/>
      <c r="P15" s="23"/>
    </row>
    <row r="16" spans="1:16" s="293" customFormat="1" ht="45" x14ac:dyDescent="0.2">
      <c r="A16" s="315" t="s">
        <v>587</v>
      </c>
      <c r="B16" s="345" t="s">
        <v>801</v>
      </c>
      <c r="C16" s="315" t="s">
        <v>680</v>
      </c>
      <c r="D16" s="345" t="s">
        <v>801</v>
      </c>
      <c r="E16" s="316" t="s">
        <v>27</v>
      </c>
      <c r="F16" s="317" t="s">
        <v>588</v>
      </c>
      <c r="G16" s="345" t="s">
        <v>801</v>
      </c>
      <c r="H16" s="315" t="s">
        <v>587</v>
      </c>
      <c r="I16" s="315" t="s">
        <v>680</v>
      </c>
      <c r="J16" s="317" t="s">
        <v>674</v>
      </c>
      <c r="K16" s="317" t="s">
        <v>736</v>
      </c>
    </row>
    <row r="17" spans="1:11" ht="38.25" x14ac:dyDescent="0.2">
      <c r="A17" s="740" t="s">
        <v>590</v>
      </c>
      <c r="B17" s="744" t="str">
        <f>IF(COUNTIFS('Tble CarteCompétences=&gt;CléA'!Q:Q,"0",'Tble CarteCompétences=&gt;CléA'!A:A,A17)=0,"Oui","")</f>
        <v/>
      </c>
      <c r="C17" s="744" t="s">
        <v>681</v>
      </c>
      <c r="D17" s="746" t="str">
        <f>IF(COUNTIFS('Tble CarteCompétences=&gt;CléA'!Q:Q,"0",'Tble CarteCompétences=&gt;CléA'!I:I,C17)=0,"Oui","")</f>
        <v/>
      </c>
      <c r="E17" s="335" t="s">
        <v>542</v>
      </c>
      <c r="F17" s="319" t="s">
        <v>682</v>
      </c>
      <c r="G17" s="329" t="str">
        <f>IF(COUNTIFS('Tble CarteCompétences=&gt;CléA'!Q:Q,"0",'Tble CarteCompétences=&gt;CléA'!E:E,E17)=0,"Oui","")</f>
        <v/>
      </c>
      <c r="H17" s="306" t="s">
        <v>590</v>
      </c>
      <c r="I17" s="306" t="s">
        <v>681</v>
      </c>
      <c r="J17" s="307" t="e">
        <f>VLOOKUP(E17,#REF!,3,FALSE)</f>
        <v>#REF!</v>
      </c>
      <c r="K17" s="307"/>
    </row>
    <row r="18" spans="1:11" ht="38.25" x14ac:dyDescent="0.2">
      <c r="A18" s="740"/>
      <c r="B18" s="745"/>
      <c r="C18" s="745"/>
      <c r="D18" s="748"/>
      <c r="E18" s="336" t="s">
        <v>683</v>
      </c>
      <c r="F18" s="319" t="s">
        <v>684</v>
      </c>
      <c r="G18" s="329" t="str">
        <f>IF(COUNTIFS('Tble CarteCompétences=&gt;CléA'!Q:Q,"0",'Tble CarteCompétences=&gt;CléA'!E:E,E18)=0,"Oui","")</f>
        <v/>
      </c>
      <c r="H18" s="306" t="s">
        <v>590</v>
      </c>
      <c r="I18" s="306" t="s">
        <v>681</v>
      </c>
      <c r="J18" s="307" t="e">
        <f>VLOOKUP(E18,#REF!,3,FALSE)</f>
        <v>#REF!</v>
      </c>
      <c r="K18" s="307"/>
    </row>
    <row r="19" spans="1:11" ht="25.5" x14ac:dyDescent="0.2">
      <c r="A19" s="740"/>
      <c r="B19" s="745"/>
      <c r="C19" s="744" t="s">
        <v>685</v>
      </c>
      <c r="D19" s="746" t="str">
        <f>IF(COUNTIFS('Tble CarteCompétences=&gt;CléA'!Q:Q,"0",'Tble CarteCompétences=&gt;CléA'!I:I,C19)=0,"Oui","")</f>
        <v/>
      </c>
      <c r="E19" s="336" t="s">
        <v>543</v>
      </c>
      <c r="F19" s="319" t="s">
        <v>544</v>
      </c>
      <c r="G19" s="329" t="str">
        <f>IF(COUNTIFS('Tble CarteCompétences=&gt;CléA'!Q:Q,"0",'Tble CarteCompétences=&gt;CléA'!E:E,E19)=0,"Oui","")</f>
        <v/>
      </c>
      <c r="H19" s="308" t="s">
        <v>590</v>
      </c>
      <c r="I19" s="308" t="s">
        <v>685</v>
      </c>
      <c r="J19" s="307" t="e">
        <f>VLOOKUP(E19,#REF!,3,FALSE)</f>
        <v>#REF!</v>
      </c>
      <c r="K19" s="307"/>
    </row>
    <row r="20" spans="1:11" ht="38.25" x14ac:dyDescent="0.2">
      <c r="A20" s="740"/>
      <c r="B20" s="745"/>
      <c r="C20" s="745"/>
      <c r="D20" s="747"/>
      <c r="E20" s="336" t="s">
        <v>737</v>
      </c>
      <c r="F20" s="319" t="s">
        <v>686</v>
      </c>
      <c r="G20" s="329" t="str">
        <f>IF(COUNTIFS('Tble CarteCompétences=&gt;CléA'!Q:Q,"0",'Tble CarteCompétences=&gt;CléA'!E:E,E20)=0,"Oui","")</f>
        <v/>
      </c>
      <c r="H20" s="308" t="s">
        <v>590</v>
      </c>
      <c r="I20" s="308" t="s">
        <v>685</v>
      </c>
      <c r="J20" s="307" t="e">
        <f>VLOOKUP(E20,#REF!,3,FALSE)</f>
        <v>#REF!</v>
      </c>
      <c r="K20" s="307"/>
    </row>
    <row r="21" spans="1:11" ht="25.5" x14ac:dyDescent="0.2">
      <c r="A21" s="740"/>
      <c r="B21" s="745"/>
      <c r="C21" s="745"/>
      <c r="D21" s="747"/>
      <c r="E21" s="336" t="s">
        <v>735</v>
      </c>
      <c r="F21" s="319" t="s">
        <v>687</v>
      </c>
      <c r="G21" s="329" t="str">
        <f>IF(COUNTIFS('Tble CarteCompétences=&gt;CléA'!Q:Q,"0",'Tble CarteCompétences=&gt;CléA'!E:E,E21)=0,"Oui","")</f>
        <v/>
      </c>
      <c r="H21" s="308" t="s">
        <v>590</v>
      </c>
      <c r="I21" s="308" t="s">
        <v>685</v>
      </c>
      <c r="J21" s="307" t="e">
        <f>VLOOKUP(E21,#REF!,3,FALSE)</f>
        <v>#REF!</v>
      </c>
      <c r="K21" s="307"/>
    </row>
    <row r="22" spans="1:11" ht="25.5" x14ac:dyDescent="0.2">
      <c r="A22" s="740"/>
      <c r="B22" s="745"/>
      <c r="C22" s="745"/>
      <c r="D22" s="747"/>
      <c r="E22" s="336" t="s">
        <v>688</v>
      </c>
      <c r="F22" s="319" t="s">
        <v>689</v>
      </c>
      <c r="G22" s="329" t="str">
        <f>IF(COUNTIFS('Tble CarteCompétences=&gt;CléA'!Q:Q,"0",'Tble CarteCompétences=&gt;CléA'!E:E,E22)=0,"Oui","")</f>
        <v/>
      </c>
      <c r="H22" s="308" t="s">
        <v>590</v>
      </c>
      <c r="I22" s="308" t="s">
        <v>685</v>
      </c>
      <c r="J22" s="307" t="e">
        <f>VLOOKUP(E22,#REF!,3,FALSE)</f>
        <v>#REF!</v>
      </c>
      <c r="K22" s="307"/>
    </row>
    <row r="23" spans="1:11" ht="38.25" x14ac:dyDescent="0.2">
      <c r="A23" s="740"/>
      <c r="B23" s="745"/>
      <c r="C23" s="744" t="s">
        <v>690</v>
      </c>
      <c r="D23" s="746" t="str">
        <f>IF(COUNTIFS('Tble CarteCompétences=&gt;CléA'!Q:Q,"0",'Tble CarteCompétences=&gt;CléA'!I:I,C23)=0,"Oui","")</f>
        <v/>
      </c>
      <c r="E23" s="328" t="s">
        <v>596</v>
      </c>
      <c r="F23" s="304" t="s">
        <v>597</v>
      </c>
      <c r="G23" s="377" t="str">
        <f>IF(COUNTIFS('Tble CarteCompétences=&gt;CléA'!Q:Q,"0",'Tble CarteCompétences=&gt;CléA'!E:E,E23)=0,"Oui","")</f>
        <v/>
      </c>
      <c r="H23" s="309" t="s">
        <v>590</v>
      </c>
      <c r="I23" s="309" t="s">
        <v>690</v>
      </c>
      <c r="J23" s="307" t="e">
        <f>VLOOKUP(E23,#REF!,3,FALSE)</f>
        <v>#REF!</v>
      </c>
      <c r="K23" s="307"/>
    </row>
    <row r="24" spans="1:11" ht="25.5" x14ac:dyDescent="0.2">
      <c r="A24" s="740"/>
      <c r="B24" s="745"/>
      <c r="C24" s="745"/>
      <c r="D24" s="747"/>
      <c r="E24" s="328" t="s">
        <v>549</v>
      </c>
      <c r="F24" s="304" t="s">
        <v>550</v>
      </c>
      <c r="G24" s="329" t="str">
        <f>IF(COUNTIFS('Tble CarteCompétences=&gt;CléA'!Q:Q,"0",'Tble CarteCompétences=&gt;CléA'!E:E,E24)=0,"Oui","")</f>
        <v/>
      </c>
      <c r="H24" s="309" t="s">
        <v>590</v>
      </c>
      <c r="I24" s="309" t="s">
        <v>690</v>
      </c>
      <c r="J24" s="307" t="e">
        <f>VLOOKUP(E24,#REF!,3,FALSE)</f>
        <v>#REF!</v>
      </c>
      <c r="K24" s="307"/>
    </row>
    <row r="25" spans="1:11" ht="38.25" x14ac:dyDescent="0.2">
      <c r="A25" s="740"/>
      <c r="B25" s="745"/>
      <c r="C25" s="745"/>
      <c r="D25" s="747"/>
      <c r="E25" s="336" t="s">
        <v>738</v>
      </c>
      <c r="F25" s="319" t="s">
        <v>739</v>
      </c>
      <c r="G25" s="329" t="str">
        <f>IF(COUNTIFS('Tble CarteCompétences=&gt;CléA'!Q:Q,"0",'Tble CarteCompétences=&gt;CléA'!E:E,E25)=0,"Oui","")</f>
        <v/>
      </c>
      <c r="H25" s="309" t="s">
        <v>590</v>
      </c>
      <c r="I25" s="309" t="s">
        <v>690</v>
      </c>
      <c r="J25" s="307" t="e">
        <f>VLOOKUP(E25,#REF!,3,FALSE)</f>
        <v>#REF!</v>
      </c>
      <c r="K25" s="307"/>
    </row>
    <row r="26" spans="1:11" ht="63.75" x14ac:dyDescent="0.2">
      <c r="A26" s="740"/>
      <c r="B26" s="745"/>
      <c r="C26" s="749"/>
      <c r="D26" s="748"/>
      <c r="E26" s="328" t="s">
        <v>599</v>
      </c>
      <c r="F26" s="304" t="s">
        <v>740</v>
      </c>
      <c r="G26" s="329" t="str">
        <f>IF(COUNTIFS('Tble CarteCompétences=&gt;CléA'!Q:Q,"0",'Tble CarteCompétences=&gt;CléA'!E:E,E26)=0,"Oui","")</f>
        <v/>
      </c>
      <c r="H26" s="309" t="s">
        <v>590</v>
      </c>
      <c r="I26" s="309" t="s">
        <v>595</v>
      </c>
      <c r="J26" s="307" t="e">
        <f>VLOOKUP(E26,#REF!,3,FALSE)</f>
        <v>#REF!</v>
      </c>
      <c r="K26" s="307"/>
    </row>
    <row r="27" spans="1:11" ht="38.25" x14ac:dyDescent="0.2">
      <c r="A27" s="740"/>
      <c r="B27" s="745"/>
      <c r="C27" s="744" t="s">
        <v>600</v>
      </c>
      <c r="D27" s="746" t="str">
        <f>IF(COUNTIFS('Tble CarteCompétences=&gt;CléA'!Q:Q,"0",'Tble CarteCompétences=&gt;CléA'!I:I,C27)=0,"Oui","")</f>
        <v/>
      </c>
      <c r="E27" s="328" t="s">
        <v>601</v>
      </c>
      <c r="F27" s="304" t="s">
        <v>552</v>
      </c>
      <c r="G27" s="329" t="str">
        <f>IF(COUNTIFS('Tble CarteCompétences=&gt;CléA'!Q:Q,"0",'Tble CarteCompétences=&gt;CléA'!E:E,E27)=0,"Oui","")</f>
        <v/>
      </c>
      <c r="H27" s="308" t="s">
        <v>590</v>
      </c>
      <c r="I27" s="308" t="s">
        <v>600</v>
      </c>
      <c r="J27" s="307" t="e">
        <f>VLOOKUP(E27,#REF!,3,FALSE)</f>
        <v>#REF!</v>
      </c>
      <c r="K27" s="307"/>
    </row>
    <row r="28" spans="1:11" ht="51" x14ac:dyDescent="0.2">
      <c r="A28" s="740"/>
      <c r="B28" s="745"/>
      <c r="C28" s="745"/>
      <c r="D28" s="747"/>
      <c r="E28" s="328" t="s">
        <v>741</v>
      </c>
      <c r="F28" s="304" t="s">
        <v>742</v>
      </c>
      <c r="G28" s="329" t="str">
        <f>IF(COUNTIFS('Tble CarteCompétences=&gt;CléA'!Q:Q,"0",'Tble CarteCompétences=&gt;CléA'!E:E,E28)=0,"Oui","")</f>
        <v/>
      </c>
      <c r="H28" s="308" t="s">
        <v>590</v>
      </c>
      <c r="I28" s="308" t="s">
        <v>600</v>
      </c>
      <c r="J28" s="307" t="e">
        <f>VLOOKUP(E28,#REF!,3,FALSE)</f>
        <v>#REF!</v>
      </c>
      <c r="K28" s="307"/>
    </row>
    <row r="29" spans="1:11" ht="25.5" x14ac:dyDescent="0.2">
      <c r="A29" s="740"/>
      <c r="B29" s="745"/>
      <c r="C29" s="745"/>
      <c r="D29" s="747"/>
      <c r="E29" s="336" t="s">
        <v>558</v>
      </c>
      <c r="F29" s="319" t="s">
        <v>743</v>
      </c>
      <c r="G29" s="329" t="str">
        <f>IF(COUNTIFS('Tble CarteCompétences=&gt;CléA'!Q:Q,"0",'Tble CarteCompétences=&gt;CléA'!E:E,E29)=0,"Oui","")</f>
        <v/>
      </c>
      <c r="H29" s="308" t="s">
        <v>590</v>
      </c>
      <c r="I29" s="308" t="s">
        <v>600</v>
      </c>
      <c r="J29" s="307" t="e">
        <f>VLOOKUP(E29,#REF!,3,FALSE)</f>
        <v>#REF!</v>
      </c>
      <c r="K29" s="307"/>
    </row>
    <row r="30" spans="1:11" ht="51" x14ac:dyDescent="0.2">
      <c r="A30" s="740"/>
      <c r="B30" s="745"/>
      <c r="C30" s="745"/>
      <c r="D30" s="747"/>
      <c r="E30" s="336" t="s">
        <v>559</v>
      </c>
      <c r="F30" s="319" t="s">
        <v>691</v>
      </c>
      <c r="G30" s="329" t="str">
        <f>IF(COUNTIFS('Tble CarteCompétences=&gt;CléA'!Q:Q,"0",'Tble CarteCompétences=&gt;CléA'!E:E,E30)=0,"Oui","")</f>
        <v/>
      </c>
      <c r="H30" s="308" t="s">
        <v>590</v>
      </c>
      <c r="I30" s="308" t="s">
        <v>600</v>
      </c>
      <c r="J30" s="307" t="e">
        <f>VLOOKUP(E30,#REF!,3,FALSE)</f>
        <v>#REF!</v>
      </c>
      <c r="K30" s="307"/>
    </row>
    <row r="31" spans="1:11" ht="25.5" x14ac:dyDescent="0.2">
      <c r="A31" s="740"/>
      <c r="B31" s="745"/>
      <c r="C31" s="745"/>
      <c r="D31" s="747"/>
      <c r="E31" s="336" t="s">
        <v>603</v>
      </c>
      <c r="F31" s="319" t="s">
        <v>563</v>
      </c>
      <c r="G31" s="329" t="str">
        <f>IF(COUNTIFS('Tble CarteCompétences=&gt;CléA'!Q:Q,"0",'Tble CarteCompétences=&gt;CléA'!E:E,E31)=0,"Oui","")</f>
        <v/>
      </c>
      <c r="H31" s="308" t="s">
        <v>590</v>
      </c>
      <c r="I31" s="308" t="s">
        <v>600</v>
      </c>
      <c r="J31" s="307" t="e">
        <f>VLOOKUP(E31,#REF!,3,FALSE)</f>
        <v>#REF!</v>
      </c>
      <c r="K31" s="307"/>
    </row>
    <row r="32" spans="1:11" ht="63.75" x14ac:dyDescent="0.2">
      <c r="A32" s="740"/>
      <c r="B32" s="745"/>
      <c r="C32" s="745"/>
      <c r="D32" s="748"/>
      <c r="E32" s="336" t="s">
        <v>744</v>
      </c>
      <c r="F32" s="319" t="s">
        <v>745</v>
      </c>
      <c r="G32" s="329" t="str">
        <f>IF(COUNTIFS('Tble CarteCompétences=&gt;CléA'!Q:Q,"0",'Tble CarteCompétences=&gt;CléA'!E:E,E32)=0,"Oui","")</f>
        <v/>
      </c>
      <c r="H32" s="308" t="s">
        <v>590</v>
      </c>
      <c r="I32" s="308" t="s">
        <v>600</v>
      </c>
      <c r="J32" s="307" t="e">
        <f>VLOOKUP(E32,#REF!,3,FALSE)</f>
        <v>#REF!</v>
      </c>
      <c r="K32" s="307"/>
    </row>
    <row r="33" spans="1:11" ht="38.25" x14ac:dyDescent="0.2">
      <c r="A33" s="740"/>
      <c r="B33" s="745"/>
      <c r="C33" s="744" t="s">
        <v>604</v>
      </c>
      <c r="D33" s="746" t="str">
        <f>IF(COUNTIFS('Tble CarteCompétences=&gt;CléA'!Q:Q,"0",'Tble CarteCompétences=&gt;CléA'!I:I,C33)=0,"Oui","")</f>
        <v/>
      </c>
      <c r="E33" s="336" t="s">
        <v>545</v>
      </c>
      <c r="F33" s="341" t="s">
        <v>605</v>
      </c>
      <c r="G33" s="329" t="str">
        <f>IF(COUNTIFS('Tble CarteCompétences=&gt;CléA'!Q:Q,"0",'Tble CarteCompétences=&gt;CléA'!E:E,E33)=0,"Oui","")</f>
        <v/>
      </c>
      <c r="H33" s="310" t="s">
        <v>590</v>
      </c>
      <c r="I33" s="310" t="s">
        <v>604</v>
      </c>
      <c r="J33" s="307" t="e">
        <f>VLOOKUP(E33,#REF!,3,FALSE)</f>
        <v>#REF!</v>
      </c>
      <c r="K33" s="307"/>
    </row>
    <row r="34" spans="1:11" ht="51" x14ac:dyDescent="0.2">
      <c r="A34" s="740"/>
      <c r="B34" s="745"/>
      <c r="C34" s="745"/>
      <c r="D34" s="747"/>
      <c r="E34" s="336" t="s">
        <v>540</v>
      </c>
      <c r="F34" s="319" t="s">
        <v>541</v>
      </c>
      <c r="G34" s="329" t="str">
        <f>IF(COUNTIFS('Tble CarteCompétences=&gt;CléA'!Q:Q,"0",'Tble CarteCompétences=&gt;CléA'!E:E,E34)=0,"Oui","")</f>
        <v/>
      </c>
      <c r="H34" s="310" t="s">
        <v>590</v>
      </c>
      <c r="I34" s="310" t="s">
        <v>604</v>
      </c>
      <c r="J34" s="307" t="e">
        <f>VLOOKUP(E34,#REF!,3,FALSE)</f>
        <v>#REF!</v>
      </c>
      <c r="K34" s="307"/>
    </row>
    <row r="35" spans="1:11" ht="25.5" x14ac:dyDescent="0.2">
      <c r="A35" s="740"/>
      <c r="B35" s="745"/>
      <c r="C35" s="749"/>
      <c r="D35" s="748"/>
      <c r="E35" s="336" t="s">
        <v>607</v>
      </c>
      <c r="F35" s="319" t="s">
        <v>546</v>
      </c>
      <c r="G35" s="329" t="str">
        <f>IF(COUNTIFS('Tble CarteCompétences=&gt;CléA'!Q:Q,"0",'Tble CarteCompétences=&gt;CléA'!E:E,E35)=0,"Oui","")</f>
        <v/>
      </c>
      <c r="H35" s="310" t="s">
        <v>590</v>
      </c>
      <c r="I35" s="310" t="s">
        <v>604</v>
      </c>
      <c r="J35" s="307" t="e">
        <f>VLOOKUP(E35,#REF!,3,FALSE)</f>
        <v>#REF!</v>
      </c>
      <c r="K35" s="307"/>
    </row>
    <row r="36" spans="1:11" ht="51" x14ac:dyDescent="0.2">
      <c r="A36" s="753" t="s">
        <v>608</v>
      </c>
      <c r="B36" s="741" t="str">
        <f>IF(COUNTIFS('Tble CarteCompétences=&gt;CléA'!Q:Q,"0",'Tble CarteCompétences=&gt;CléA'!A:A,A36)=0,"Oui","")</f>
        <v/>
      </c>
      <c r="C36" s="745" t="s">
        <v>609</v>
      </c>
      <c r="D36" s="746" t="str">
        <f>IF(COUNTIFS('Tble CarteCompétences=&gt;CléA'!Q:Q,"0",'Tble CarteCompétences=&gt;CléA'!I:I,C36)=0,"Oui","")</f>
        <v/>
      </c>
      <c r="E36" s="336" t="s">
        <v>746</v>
      </c>
      <c r="F36" s="304" t="s">
        <v>747</v>
      </c>
      <c r="G36" s="329" t="str">
        <f>IF(COUNTIFS('Tble CarteCompétences=&gt;CléA'!Q:Q,"0",'Tble CarteCompétences=&gt;CléA'!E:E,E36)=0,"Oui","")</f>
        <v/>
      </c>
      <c r="H36" s="308" t="s">
        <v>608</v>
      </c>
      <c r="I36" s="308" t="s">
        <v>609</v>
      </c>
      <c r="J36" s="307" t="e">
        <f>VLOOKUP(E36,#REF!,3,FALSE)</f>
        <v>#REF!</v>
      </c>
      <c r="K36" s="307"/>
    </row>
    <row r="37" spans="1:11" ht="51" x14ac:dyDescent="0.2">
      <c r="A37" s="754"/>
      <c r="B37" s="742"/>
      <c r="C37" s="745"/>
      <c r="D37" s="747"/>
      <c r="E37" s="336" t="s">
        <v>610</v>
      </c>
      <c r="F37" s="319" t="s">
        <v>517</v>
      </c>
      <c r="G37" s="329" t="str">
        <f>IF(COUNTIFS('Tble CarteCompétences=&gt;CléA'!Q:Q,"0",'Tble CarteCompétences=&gt;CléA'!E:E,E37)=0,"Oui","")</f>
        <v/>
      </c>
      <c r="H37" s="308" t="s">
        <v>608</v>
      </c>
      <c r="I37" s="308" t="s">
        <v>609</v>
      </c>
      <c r="J37" s="307" t="e">
        <f>VLOOKUP(E37,#REF!,3,FALSE)</f>
        <v>#REF!</v>
      </c>
      <c r="K37" s="307"/>
    </row>
    <row r="38" spans="1:11" ht="51" x14ac:dyDescent="0.2">
      <c r="A38" s="754"/>
      <c r="B38" s="742"/>
      <c r="C38" s="745"/>
      <c r="D38" s="747"/>
      <c r="E38" s="336" t="s">
        <v>518</v>
      </c>
      <c r="F38" s="319" t="s">
        <v>519</v>
      </c>
      <c r="G38" s="329" t="str">
        <f>IF(COUNTIFS('Tble CarteCompétences=&gt;CléA'!Q:Q,"0",'Tble CarteCompétences=&gt;CléA'!E:E,E38)=0,"Oui","")</f>
        <v/>
      </c>
      <c r="H38" s="308" t="s">
        <v>608</v>
      </c>
      <c r="I38" s="308" t="s">
        <v>609</v>
      </c>
      <c r="J38" s="307" t="e">
        <f>VLOOKUP(E38,#REF!,3,FALSE)</f>
        <v>#REF!</v>
      </c>
      <c r="K38" s="307"/>
    </row>
    <row r="39" spans="1:11" ht="51" x14ac:dyDescent="0.2">
      <c r="A39" s="754"/>
      <c r="B39" s="742"/>
      <c r="C39" s="745"/>
      <c r="D39" s="747"/>
      <c r="E39" s="328" t="s">
        <v>611</v>
      </c>
      <c r="F39" s="304" t="s">
        <v>748</v>
      </c>
      <c r="G39" s="329" t="str">
        <f>IF(COUNTIFS('Tble CarteCompétences=&gt;CléA'!Q:Q,"0",'Tble CarteCompétences=&gt;CléA'!E:E,E39)=0,"Oui","")</f>
        <v/>
      </c>
      <c r="H39" s="308" t="s">
        <v>608</v>
      </c>
      <c r="I39" s="308" t="s">
        <v>609</v>
      </c>
      <c r="J39" s="307" t="e">
        <f>VLOOKUP(E39,#REF!,3,FALSE)</f>
        <v>#REF!</v>
      </c>
      <c r="K39" s="307"/>
    </row>
    <row r="40" spans="1:11" ht="51" x14ac:dyDescent="0.2">
      <c r="A40" s="754"/>
      <c r="B40" s="742"/>
      <c r="C40" s="745"/>
      <c r="D40" s="747"/>
      <c r="E40" s="328" t="s">
        <v>612</v>
      </c>
      <c r="F40" s="304" t="s">
        <v>521</v>
      </c>
      <c r="G40" s="329" t="str">
        <f>IF(COUNTIFS('Tble CarteCompétences=&gt;CléA'!Q:Q,"0",'Tble CarteCompétences=&gt;CléA'!E:E,E40)=0,"Oui","")</f>
        <v/>
      </c>
      <c r="H40" s="308" t="s">
        <v>608</v>
      </c>
      <c r="I40" s="308" t="s">
        <v>609</v>
      </c>
      <c r="J40" s="307" t="e">
        <f>VLOOKUP(E40,#REF!,3,FALSE)</f>
        <v>#REF!</v>
      </c>
      <c r="K40" s="307"/>
    </row>
    <row r="41" spans="1:11" ht="89.25" x14ac:dyDescent="0.2">
      <c r="A41" s="754"/>
      <c r="B41" s="742"/>
      <c r="C41" s="745"/>
      <c r="D41" s="747"/>
      <c r="E41" s="328" t="s">
        <v>520</v>
      </c>
      <c r="F41" s="304" t="s">
        <v>749</v>
      </c>
      <c r="G41" s="329" t="str">
        <f>IF(COUNTIFS('Tble CarteCompétences=&gt;CléA'!Q:Q,"0",'Tble CarteCompétences=&gt;CléA'!E:E,E41)=0,"Oui","")</f>
        <v/>
      </c>
      <c r="H41" s="308"/>
      <c r="I41" s="308" t="s">
        <v>609</v>
      </c>
      <c r="J41" s="307" t="e">
        <f>VLOOKUP(E41,#REF!,3,FALSE)</f>
        <v>#REF!</v>
      </c>
      <c r="K41" s="307"/>
    </row>
    <row r="42" spans="1:11" ht="51" x14ac:dyDescent="0.2">
      <c r="A42" s="754"/>
      <c r="B42" s="742"/>
      <c r="C42" s="745"/>
      <c r="D42" s="748"/>
      <c r="E42" s="336" t="s">
        <v>523</v>
      </c>
      <c r="F42" s="319" t="s">
        <v>692</v>
      </c>
      <c r="G42" s="329" t="str">
        <f>IF(COUNTIFS('Tble CarteCompétences=&gt;CléA'!Q:Q,"0",'Tble CarteCompétences=&gt;CléA'!E:E,E42)=0,"Oui","")</f>
        <v/>
      </c>
      <c r="H42" s="308" t="s">
        <v>608</v>
      </c>
      <c r="I42" s="308" t="s">
        <v>609</v>
      </c>
      <c r="J42" s="307" t="e">
        <f>VLOOKUP(E42,#REF!,3,FALSE)</f>
        <v>#REF!</v>
      </c>
      <c r="K42" s="307"/>
    </row>
    <row r="43" spans="1:11" ht="63.75" x14ac:dyDescent="0.2">
      <c r="A43" s="754"/>
      <c r="B43" s="742"/>
      <c r="C43" s="744" t="s">
        <v>613</v>
      </c>
      <c r="D43" s="746" t="str">
        <f>IF(COUNTIFS('Tble CarteCompétences=&gt;CléA'!Q:Q,"0",'Tble CarteCompétences=&gt;CléA'!I:I,C43)=0,"Oui","")</f>
        <v/>
      </c>
      <c r="E43" s="336" t="s">
        <v>693</v>
      </c>
      <c r="F43" s="319" t="s">
        <v>750</v>
      </c>
      <c r="G43" s="329" t="str">
        <f>IF(COUNTIFS('Tble CarteCompétences=&gt;CléA'!Q:Q,"0",'Tble CarteCompétences=&gt;CléA'!E:E,E43)=0,"Oui","")</f>
        <v/>
      </c>
      <c r="H43" s="306" t="s">
        <v>608</v>
      </c>
      <c r="I43" s="306" t="s">
        <v>613</v>
      </c>
      <c r="J43" s="307" t="e">
        <f>VLOOKUP(E43,#REF!,3,FALSE)</f>
        <v>#REF!</v>
      </c>
      <c r="K43" s="307"/>
    </row>
    <row r="44" spans="1:11" ht="51" x14ac:dyDescent="0.2">
      <c r="A44" s="754"/>
      <c r="B44" s="742"/>
      <c r="C44" s="745"/>
      <c r="D44" s="748"/>
      <c r="E44" s="336" t="s">
        <v>524</v>
      </c>
      <c r="F44" s="319" t="s">
        <v>751</v>
      </c>
      <c r="G44" s="329" t="str">
        <f>IF(COUNTIFS('Tble CarteCompétences=&gt;CléA'!Q:Q,"0",'Tble CarteCompétences=&gt;CléA'!E:E,E44)=0,"Oui","")</f>
        <v/>
      </c>
      <c r="H44" s="306" t="s">
        <v>608</v>
      </c>
      <c r="I44" s="306" t="s">
        <v>613</v>
      </c>
      <c r="J44" s="307" t="e">
        <f>VLOOKUP(E44,#REF!,3,FALSE)</f>
        <v>#REF!</v>
      </c>
      <c r="K44" s="307"/>
    </row>
    <row r="45" spans="1:11" ht="51" x14ac:dyDescent="0.2">
      <c r="A45" s="754"/>
      <c r="B45" s="742"/>
      <c r="C45" s="744" t="s">
        <v>614</v>
      </c>
      <c r="D45" s="746" t="str">
        <f>IF(COUNTIFS('Tble CarteCompétences=&gt;CléA'!Q:Q,"0",'Tble CarteCompétences=&gt;CléA'!I:I,C45)=0,"Oui","")</f>
        <v/>
      </c>
      <c r="E45" s="336" t="s">
        <v>525</v>
      </c>
      <c r="F45" s="319" t="s">
        <v>526</v>
      </c>
      <c r="G45" s="329" t="str">
        <f>IF(COUNTIFS('Tble CarteCompétences=&gt;CléA'!Q:Q,"0",'Tble CarteCompétences=&gt;CléA'!E:E,E45)=0,"Oui","")</f>
        <v/>
      </c>
      <c r="H45" s="311" t="s">
        <v>608</v>
      </c>
      <c r="I45" s="311" t="s">
        <v>614</v>
      </c>
      <c r="J45" s="307" t="e">
        <f>VLOOKUP(E45,#REF!,3,FALSE)</f>
        <v>#REF!</v>
      </c>
      <c r="K45" s="307"/>
    </row>
    <row r="46" spans="1:11" ht="51" x14ac:dyDescent="0.2">
      <c r="A46" s="754"/>
      <c r="B46" s="742"/>
      <c r="C46" s="745"/>
      <c r="D46" s="747"/>
      <c r="E46" s="336" t="s">
        <v>553</v>
      </c>
      <c r="F46" s="319" t="s">
        <v>752</v>
      </c>
      <c r="G46" s="329" t="str">
        <f>IF(COUNTIFS('Tble CarteCompétences=&gt;CléA'!Q:Q,"0",'Tble CarteCompétences=&gt;CléA'!E:E,E46)=0,"Oui","")</f>
        <v/>
      </c>
      <c r="H46" s="311" t="s">
        <v>608</v>
      </c>
      <c r="I46" s="311" t="s">
        <v>614</v>
      </c>
      <c r="J46" s="307" t="e">
        <f>VLOOKUP(E46,#REF!,3,FALSE)</f>
        <v>#REF!</v>
      </c>
      <c r="K46" s="307"/>
    </row>
    <row r="47" spans="1:11" ht="51" x14ac:dyDescent="0.2">
      <c r="A47" s="754"/>
      <c r="B47" s="742"/>
      <c r="C47" s="745"/>
      <c r="D47" s="747"/>
      <c r="E47" s="336" t="s">
        <v>554</v>
      </c>
      <c r="F47" s="319" t="s">
        <v>555</v>
      </c>
      <c r="G47" s="329" t="str">
        <f>IF(COUNTIFS('Tble CarteCompétences=&gt;CléA'!Q:Q,"0",'Tble CarteCompétences=&gt;CléA'!E:E,E47)=0,"Oui","")</f>
        <v/>
      </c>
      <c r="H47" s="311" t="s">
        <v>608</v>
      </c>
      <c r="I47" s="311" t="s">
        <v>614</v>
      </c>
      <c r="J47" s="307" t="e">
        <f>VLOOKUP(E47,#REF!,3,FALSE)</f>
        <v>#REF!</v>
      </c>
      <c r="K47" s="307"/>
    </row>
    <row r="48" spans="1:11" ht="63.75" x14ac:dyDescent="0.2">
      <c r="A48" s="754"/>
      <c r="B48" s="742"/>
      <c r="C48" s="745"/>
      <c r="D48" s="747"/>
      <c r="E48" s="336" t="s">
        <v>527</v>
      </c>
      <c r="F48" s="319" t="s">
        <v>753</v>
      </c>
      <c r="G48" s="329" t="str">
        <f>IF(COUNTIFS('Tble CarteCompétences=&gt;CléA'!Q:Q,"0",'Tble CarteCompétences=&gt;CléA'!E:E,E48)=0,"Oui","")</f>
        <v/>
      </c>
      <c r="H48" s="311" t="s">
        <v>608</v>
      </c>
      <c r="I48" s="311" t="s">
        <v>614</v>
      </c>
      <c r="J48" s="307" t="e">
        <f>VLOOKUP(E48,#REF!,3,FALSE)</f>
        <v>#REF!</v>
      </c>
      <c r="K48" s="307"/>
    </row>
    <row r="49" spans="1:11" ht="51" x14ac:dyDescent="0.2">
      <c r="A49" s="754"/>
      <c r="B49" s="742"/>
      <c r="C49" s="745"/>
      <c r="D49" s="747"/>
      <c r="E49" s="336" t="s">
        <v>529</v>
      </c>
      <c r="F49" s="319" t="s">
        <v>615</v>
      </c>
      <c r="G49" s="329" t="str">
        <f>IF(COUNTIFS('Tble CarteCompétences=&gt;CléA'!Q:Q,"0",'Tble CarteCompétences=&gt;CléA'!E:E,E49)=0,"Oui","")</f>
        <v/>
      </c>
      <c r="H49" s="311" t="s">
        <v>608</v>
      </c>
      <c r="I49" s="311" t="s">
        <v>614</v>
      </c>
      <c r="J49" s="307" t="e">
        <f>VLOOKUP(E49,#REF!,3,FALSE)</f>
        <v>#REF!</v>
      </c>
      <c r="K49" s="307"/>
    </row>
    <row r="50" spans="1:11" ht="51" x14ac:dyDescent="0.2">
      <c r="A50" s="754"/>
      <c r="B50" s="742"/>
      <c r="C50" s="745"/>
      <c r="D50" s="747"/>
      <c r="E50" s="328" t="s">
        <v>530</v>
      </c>
      <c r="F50" s="304" t="s">
        <v>531</v>
      </c>
      <c r="G50" s="329" t="str">
        <f>IF(COUNTIFS('Tble CarteCompétences=&gt;CléA'!Q:Q,"0",'Tble CarteCompétences=&gt;CléA'!E:E,E50)=0,"Oui","")</f>
        <v/>
      </c>
      <c r="H50" s="311" t="s">
        <v>608</v>
      </c>
      <c r="I50" s="311" t="s">
        <v>614</v>
      </c>
      <c r="J50" s="307" t="e">
        <f>VLOOKUP(E50,#REF!,3,FALSE)</f>
        <v>#REF!</v>
      </c>
      <c r="K50" s="307"/>
    </row>
    <row r="51" spans="1:11" ht="51" x14ac:dyDescent="0.2">
      <c r="A51" s="754"/>
      <c r="B51" s="742"/>
      <c r="C51" s="745"/>
      <c r="D51" s="748"/>
      <c r="E51" s="336" t="s">
        <v>754</v>
      </c>
      <c r="F51" s="319" t="s">
        <v>755</v>
      </c>
      <c r="G51" s="329" t="str">
        <f>IF(COUNTIFS('Tble CarteCompétences=&gt;CléA'!Q:Q,"0",'Tble CarteCompétences=&gt;CléA'!E:E,E51)=0,"Oui","")</f>
        <v/>
      </c>
      <c r="H51" s="311" t="s">
        <v>608</v>
      </c>
      <c r="I51" s="311" t="s">
        <v>614</v>
      </c>
      <c r="J51" s="307" t="e">
        <f>VLOOKUP(E51,#REF!,3,FALSE)</f>
        <v>#REF!</v>
      </c>
      <c r="K51" s="307"/>
    </row>
    <row r="52" spans="1:11" ht="51" x14ac:dyDescent="0.2">
      <c r="A52" s="754"/>
      <c r="B52" s="742"/>
      <c r="C52" s="340" t="s">
        <v>616</v>
      </c>
      <c r="D52" s="329" t="str">
        <f>IF(COUNTIFS('Tble CarteCompétences=&gt;CléA'!Q:Q,"0",'Tble CarteCompétences=&gt;CléA'!I:I,C52)=0,"Oui","")</f>
        <v/>
      </c>
      <c r="E52" s="336" t="s">
        <v>617</v>
      </c>
      <c r="F52" s="319" t="s">
        <v>556</v>
      </c>
      <c r="G52" s="329" t="str">
        <f>IF(COUNTIFS('Tble CarteCompétences=&gt;CléA'!Q:Q,"0",'Tble CarteCompétences=&gt;CléA'!E:E,E52)=0,"Oui","")</f>
        <v/>
      </c>
      <c r="H52" s="311" t="s">
        <v>608</v>
      </c>
      <c r="I52" s="312" t="s">
        <v>616</v>
      </c>
      <c r="J52" s="307" t="e">
        <f>VLOOKUP(E52,#REF!,3,FALSE)</f>
        <v>#REF!</v>
      </c>
      <c r="K52" s="307"/>
    </row>
    <row r="53" spans="1:11" ht="51" x14ac:dyDescent="0.2">
      <c r="A53" s="754"/>
      <c r="B53" s="742"/>
      <c r="C53" s="744" t="s">
        <v>619</v>
      </c>
      <c r="D53" s="746" t="str">
        <f>IF(COUNTIFS('Tble CarteCompétences=&gt;CléA'!Q:Q,"0",'Tble CarteCompétences=&gt;CléA'!I:I,C53)=0,"Oui","")</f>
        <v/>
      </c>
      <c r="E53" s="336" t="s">
        <v>756</v>
      </c>
      <c r="F53" s="319" t="s">
        <v>620</v>
      </c>
      <c r="G53" s="329" t="str">
        <f>IF(COUNTIFS('Tble CarteCompétences=&gt;CléA'!Q:Q,"0",'Tble CarteCompétences=&gt;CléA'!E:E,E53)=0,"Oui","")</f>
        <v/>
      </c>
      <c r="H53" s="306" t="s">
        <v>608</v>
      </c>
      <c r="I53" s="306" t="s">
        <v>619</v>
      </c>
      <c r="J53" s="307" t="e">
        <f>VLOOKUP(E53,#REF!,3,FALSE)</f>
        <v>#REF!</v>
      </c>
      <c r="K53" s="307"/>
    </row>
    <row r="54" spans="1:11" ht="51" x14ac:dyDescent="0.2">
      <c r="A54" s="754"/>
      <c r="B54" s="742"/>
      <c r="C54" s="745"/>
      <c r="D54" s="747"/>
      <c r="E54" s="328" t="s">
        <v>757</v>
      </c>
      <c r="F54" s="304" t="s">
        <v>532</v>
      </c>
      <c r="G54" s="329" t="str">
        <f>IF(COUNTIFS('Tble CarteCompétences=&gt;CléA'!Q:Q,"0",'Tble CarteCompétences=&gt;CléA'!E:E,E54)=0,"Oui","")</f>
        <v/>
      </c>
      <c r="H54" s="306" t="s">
        <v>608</v>
      </c>
      <c r="I54" s="306" t="s">
        <v>619</v>
      </c>
      <c r="J54" s="307" t="e">
        <f>VLOOKUP(E54,#REF!,3,FALSE)</f>
        <v>#REF!</v>
      </c>
      <c r="K54" s="307"/>
    </row>
    <row r="55" spans="1:11" ht="51" x14ac:dyDescent="0.2">
      <c r="A55" s="755"/>
      <c r="B55" s="743"/>
      <c r="C55" s="749"/>
      <c r="D55" s="748"/>
      <c r="E55" s="328" t="s">
        <v>758</v>
      </c>
      <c r="F55" s="304" t="s">
        <v>528</v>
      </c>
      <c r="G55" s="329" t="str">
        <f>IF(COUNTIFS('Tble CarteCompétences=&gt;CléA'!Q:Q,"0",'Tble CarteCompétences=&gt;CléA'!E:E,E55)=0,"Oui","")</f>
        <v/>
      </c>
      <c r="H55" s="306" t="s">
        <v>608</v>
      </c>
      <c r="I55" s="310" t="s">
        <v>619</v>
      </c>
      <c r="J55" s="307" t="e">
        <f>VLOOKUP(E55,#REF!,3,FALSE)</f>
        <v>#REF!</v>
      </c>
      <c r="K55" s="307"/>
    </row>
    <row r="56" spans="1:11" ht="63.75" x14ac:dyDescent="0.2">
      <c r="A56" s="740" t="s">
        <v>621</v>
      </c>
      <c r="B56" s="744" t="str">
        <f>IF(COUNTIFS('Tble CarteCompétences=&gt;CléA'!Q:Q,"0",'Tble CarteCompétences=&gt;CléA'!A:A,A56)=0,"Oui","")</f>
        <v/>
      </c>
      <c r="C56" s="744" t="s">
        <v>622</v>
      </c>
      <c r="D56" s="746" t="str">
        <f>IF(COUNTIFS('Tble CarteCompétences=&gt;CléA'!Q:Q,"0",'Tble CarteCompétences=&gt;CléA'!I:I,C56)=0,"Oui","")</f>
        <v/>
      </c>
      <c r="E56" s="336" t="s">
        <v>623</v>
      </c>
      <c r="F56" s="319" t="s">
        <v>564</v>
      </c>
      <c r="G56" s="329" t="str">
        <f>IF(COUNTIFS('Tble CarteCompétences=&gt;CléA'!Q:Q,"0",'Tble CarteCompétences=&gt;CléA'!E:E,E56)=0,"Oui","")</f>
        <v/>
      </c>
      <c r="H56" s="308" t="s">
        <v>621</v>
      </c>
      <c r="I56" s="308" t="s">
        <v>622</v>
      </c>
      <c r="J56" s="307" t="e">
        <f>VLOOKUP(E56,#REF!,3,FALSE)</f>
        <v>#REF!</v>
      </c>
      <c r="K56" s="307"/>
    </row>
    <row r="57" spans="1:11" ht="63.75" x14ac:dyDescent="0.2">
      <c r="A57" s="752"/>
      <c r="B57" s="745"/>
      <c r="C57" s="745"/>
      <c r="D57" s="747"/>
      <c r="E57" s="336" t="s">
        <v>565</v>
      </c>
      <c r="F57" s="319" t="s">
        <v>566</v>
      </c>
      <c r="G57" s="329" t="str">
        <f>IF(COUNTIFS('Tble CarteCompétences=&gt;CléA'!Q:Q,"0",'Tble CarteCompétences=&gt;CléA'!E:E,E57)=0,"Oui","")</f>
        <v/>
      </c>
      <c r="H57" s="308" t="s">
        <v>621</v>
      </c>
      <c r="I57" s="308" t="s">
        <v>622</v>
      </c>
      <c r="J57" s="307" t="e">
        <f>VLOOKUP(E57,#REF!,3,FALSE)</f>
        <v>#REF!</v>
      </c>
      <c r="K57" s="307"/>
    </row>
    <row r="58" spans="1:11" ht="63.75" x14ac:dyDescent="0.2">
      <c r="A58" s="752"/>
      <c r="B58" s="745"/>
      <c r="C58" s="745"/>
      <c r="D58" s="748"/>
      <c r="E58" s="336" t="s">
        <v>625</v>
      </c>
      <c r="F58" s="319" t="s">
        <v>569</v>
      </c>
      <c r="G58" s="329" t="str">
        <f>IF(COUNTIFS('Tble CarteCompétences=&gt;CléA'!Q:Q,"0",'Tble CarteCompétences=&gt;CléA'!E:E,E58)=0,"Oui","")</f>
        <v/>
      </c>
      <c r="H58" s="308" t="s">
        <v>621</v>
      </c>
      <c r="I58" s="308" t="s">
        <v>622</v>
      </c>
      <c r="J58" s="307" t="e">
        <f>VLOOKUP(E58,#REF!,3,FALSE)</f>
        <v>#REF!</v>
      </c>
      <c r="K58" s="307"/>
    </row>
    <row r="59" spans="1:11" ht="76.5" x14ac:dyDescent="0.2">
      <c r="A59" s="752"/>
      <c r="B59" s="745"/>
      <c r="C59" s="744" t="s">
        <v>626</v>
      </c>
      <c r="D59" s="746" t="str">
        <f>IF(COUNTIFS('Tble CarteCompétences=&gt;CléA'!Q:Q,"0",'Tble CarteCompétences=&gt;CléA'!I:I,C59)=0,"Oui","")</f>
        <v/>
      </c>
      <c r="E59" s="336" t="s">
        <v>759</v>
      </c>
      <c r="F59" s="319" t="s">
        <v>557</v>
      </c>
      <c r="G59" s="329" t="str">
        <f>IF(COUNTIFS('Tble CarteCompétences=&gt;CléA'!Q:Q,"0",'Tble CarteCompétences=&gt;CléA'!E:E,E59)=0,"Oui","")</f>
        <v/>
      </c>
      <c r="H59" s="306" t="s">
        <v>621</v>
      </c>
      <c r="I59" s="306" t="s">
        <v>626</v>
      </c>
      <c r="J59" s="307" t="e">
        <f>VLOOKUP(E59,#REF!,3,FALSE)</f>
        <v>#REF!</v>
      </c>
      <c r="K59" s="307"/>
    </row>
    <row r="60" spans="1:11" ht="63.75" x14ac:dyDescent="0.2">
      <c r="A60" s="752"/>
      <c r="B60" s="745"/>
      <c r="C60" s="745"/>
      <c r="D60" s="747"/>
      <c r="E60" s="336" t="s">
        <v>560</v>
      </c>
      <c r="F60" s="319" t="s">
        <v>561</v>
      </c>
      <c r="G60" s="329" t="str">
        <f>IF(COUNTIFS('Tble CarteCompétences=&gt;CléA'!Q:Q,"0",'Tble CarteCompétences=&gt;CléA'!E:E,E60)=0,"Oui","")</f>
        <v/>
      </c>
      <c r="H60" s="306" t="s">
        <v>621</v>
      </c>
      <c r="I60" s="306" t="s">
        <v>626</v>
      </c>
      <c r="J60" s="307" t="e">
        <f>VLOOKUP(E60,#REF!,3,FALSE)</f>
        <v>#REF!</v>
      </c>
      <c r="K60" s="307"/>
    </row>
    <row r="61" spans="1:11" ht="63.75" x14ac:dyDescent="0.2">
      <c r="A61" s="752"/>
      <c r="B61" s="745"/>
      <c r="C61" s="745"/>
      <c r="D61" s="747"/>
      <c r="E61" s="336" t="s">
        <v>760</v>
      </c>
      <c r="F61" s="319" t="s">
        <v>570</v>
      </c>
      <c r="G61" s="329" t="str">
        <f>IF(COUNTIFS('Tble CarteCompétences=&gt;CléA'!Q:Q,"0",'Tble CarteCompétences=&gt;CléA'!E:E,E61)=0,"Oui","")</f>
        <v/>
      </c>
      <c r="H61" s="306" t="s">
        <v>621</v>
      </c>
      <c r="I61" s="306" t="s">
        <v>626</v>
      </c>
      <c r="J61" s="307" t="e">
        <f>VLOOKUP(E61,#REF!,3,FALSE)</f>
        <v>#REF!</v>
      </c>
      <c r="K61" s="307"/>
    </row>
    <row r="62" spans="1:11" ht="63.75" x14ac:dyDescent="0.2">
      <c r="A62" s="752"/>
      <c r="B62" s="745"/>
      <c r="C62" s="745"/>
      <c r="D62" s="747"/>
      <c r="E62" s="336" t="s">
        <v>694</v>
      </c>
      <c r="F62" s="319" t="s">
        <v>571</v>
      </c>
      <c r="G62" s="329" t="str">
        <f>IF(COUNTIFS('Tble CarteCompétences=&gt;CléA'!Q:Q,"0",'Tble CarteCompétences=&gt;CléA'!E:E,E62)=0,"Oui","")</f>
        <v/>
      </c>
      <c r="H62" s="306" t="s">
        <v>621</v>
      </c>
      <c r="I62" s="306" t="s">
        <v>626</v>
      </c>
      <c r="J62" s="307" t="e">
        <f>VLOOKUP(E62,#REF!,3,FALSE)</f>
        <v>#REF!</v>
      </c>
      <c r="K62" s="307"/>
    </row>
    <row r="63" spans="1:11" ht="63.75" x14ac:dyDescent="0.2">
      <c r="A63" s="752"/>
      <c r="B63" s="745"/>
      <c r="C63" s="749"/>
      <c r="D63" s="748"/>
      <c r="E63" s="332" t="s">
        <v>627</v>
      </c>
      <c r="F63" s="304" t="s">
        <v>567</v>
      </c>
      <c r="G63" s="329" t="str">
        <f>IF(COUNTIFS('Tble CarteCompétences=&gt;CléA'!Q:Q,"0",'Tble CarteCompétences=&gt;CléA'!E:E,E63)=0,"Oui","")</f>
        <v/>
      </c>
      <c r="H63" s="306" t="s">
        <v>621</v>
      </c>
      <c r="I63" s="306" t="s">
        <v>626</v>
      </c>
      <c r="J63" s="307" t="e">
        <f>VLOOKUP(E63,#REF!,3,FALSE)</f>
        <v>#REF!</v>
      </c>
      <c r="K63" s="307"/>
    </row>
    <row r="64" spans="1:11" ht="63.75" x14ac:dyDescent="0.2">
      <c r="A64" s="752"/>
      <c r="B64" s="745"/>
      <c r="C64" s="744" t="s">
        <v>628</v>
      </c>
      <c r="D64" s="746" t="str">
        <f>IF(COUNTIFS('Tble CarteCompétences=&gt;CléA'!Q:Q,"0",'Tble CarteCompétences=&gt;CléA'!I:I,C64)=0,"Oui","")</f>
        <v/>
      </c>
      <c r="E64" s="328" t="s">
        <v>695</v>
      </c>
      <c r="F64" s="304" t="s">
        <v>572</v>
      </c>
      <c r="G64" s="329" t="str">
        <f>IF(COUNTIFS('Tble CarteCompétences=&gt;CléA'!Q:Q,"0",'Tble CarteCompétences=&gt;CléA'!E:E,E64)=0,"Oui","")</f>
        <v/>
      </c>
      <c r="H64" s="308" t="s">
        <v>621</v>
      </c>
      <c r="I64" s="308" t="s">
        <v>628</v>
      </c>
      <c r="J64" s="307" t="e">
        <f>VLOOKUP(E64,#REF!,3,FALSE)</f>
        <v>#REF!</v>
      </c>
      <c r="K64" s="307"/>
    </row>
    <row r="65" spans="1:11" ht="63.75" x14ac:dyDescent="0.2">
      <c r="A65" s="752"/>
      <c r="B65" s="745"/>
      <c r="C65" s="745"/>
      <c r="D65" s="747"/>
      <c r="E65" s="328" t="s">
        <v>629</v>
      </c>
      <c r="F65" s="304" t="s">
        <v>579</v>
      </c>
      <c r="G65" s="329" t="str">
        <f>IF(COUNTIFS('Tble CarteCompétences=&gt;CléA'!Q:Q,"0",'Tble CarteCompétences=&gt;CléA'!E:E,E65)=0,"Oui","")</f>
        <v/>
      </c>
      <c r="H65" s="308" t="s">
        <v>621</v>
      </c>
      <c r="I65" s="308" t="s">
        <v>628</v>
      </c>
      <c r="J65" s="307" t="e">
        <f>VLOOKUP(E65,#REF!,3,FALSE)</f>
        <v>#REF!</v>
      </c>
      <c r="K65" s="307"/>
    </row>
    <row r="66" spans="1:11" ht="63.75" x14ac:dyDescent="0.2">
      <c r="A66" s="752"/>
      <c r="B66" s="745"/>
      <c r="C66" s="745"/>
      <c r="D66" s="747"/>
      <c r="E66" s="328" t="s">
        <v>580</v>
      </c>
      <c r="F66" s="304" t="s">
        <v>581</v>
      </c>
      <c r="G66" s="329" t="str">
        <f>IF(COUNTIFS('Tble CarteCompétences=&gt;CléA'!Q:Q,"0",'Tble CarteCompétences=&gt;CléA'!E:E,E66)=0,"Oui","")</f>
        <v/>
      </c>
      <c r="H66" s="308" t="s">
        <v>621</v>
      </c>
      <c r="I66" s="308" t="s">
        <v>628</v>
      </c>
      <c r="J66" s="307" t="e">
        <f>VLOOKUP(E66,#REF!,3,FALSE)</f>
        <v>#REF!</v>
      </c>
      <c r="K66" s="307"/>
    </row>
    <row r="67" spans="1:11" ht="63.75" x14ac:dyDescent="0.2">
      <c r="A67" s="752"/>
      <c r="B67" s="745"/>
      <c r="C67" s="745"/>
      <c r="D67" s="747"/>
      <c r="E67" s="336" t="s">
        <v>583</v>
      </c>
      <c r="F67" s="319" t="s">
        <v>630</v>
      </c>
      <c r="G67" s="329" t="str">
        <f>IF(COUNTIFS('Tble CarteCompétences=&gt;CléA'!Q:Q,"0",'Tble CarteCompétences=&gt;CléA'!E:E,E67)=0,"Oui","")</f>
        <v/>
      </c>
      <c r="H67" s="308" t="s">
        <v>621</v>
      </c>
      <c r="I67" s="308" t="s">
        <v>628</v>
      </c>
      <c r="J67" s="307" t="e">
        <f>VLOOKUP(E67,#REF!,3,FALSE)</f>
        <v>#REF!</v>
      </c>
      <c r="K67" s="307"/>
    </row>
    <row r="68" spans="1:11" ht="63.75" x14ac:dyDescent="0.2">
      <c r="A68" s="752"/>
      <c r="B68" s="745"/>
      <c r="C68" s="745"/>
      <c r="D68" s="747"/>
      <c r="E68" s="336" t="s">
        <v>632</v>
      </c>
      <c r="F68" s="319" t="s">
        <v>633</v>
      </c>
      <c r="G68" s="329" t="str">
        <f>IF(COUNTIFS('Tble CarteCompétences=&gt;CléA'!Q:Q,"0",'Tble CarteCompétences=&gt;CléA'!E:E,E68)=0,"Oui","")</f>
        <v/>
      </c>
      <c r="H68" s="308" t="s">
        <v>621</v>
      </c>
      <c r="I68" s="308" t="s">
        <v>628</v>
      </c>
      <c r="J68" s="307" t="e">
        <f>VLOOKUP(E68,#REF!,3,FALSE)</f>
        <v>#REF!</v>
      </c>
      <c r="K68" s="307"/>
    </row>
    <row r="69" spans="1:11" ht="63.75" x14ac:dyDescent="0.2">
      <c r="A69" s="752"/>
      <c r="B69" s="745"/>
      <c r="C69" s="745"/>
      <c r="D69" s="747"/>
      <c r="E69" s="336" t="s">
        <v>573</v>
      </c>
      <c r="F69" s="338" t="s">
        <v>574</v>
      </c>
      <c r="G69" s="329" t="str">
        <f>IF(COUNTIFS('Tble CarteCompétences=&gt;CléA'!Q:Q,"0",'Tble CarteCompétences=&gt;CléA'!E:E,E69)=0,"Oui","")</f>
        <v/>
      </c>
      <c r="H69" s="308" t="s">
        <v>621</v>
      </c>
      <c r="I69" s="308" t="s">
        <v>628</v>
      </c>
      <c r="J69" s="307" t="e">
        <f>VLOOKUP(E69,#REF!,3,FALSE)</f>
        <v>#REF!</v>
      </c>
      <c r="K69" s="307"/>
    </row>
    <row r="70" spans="1:11" ht="63.75" x14ac:dyDescent="0.2">
      <c r="A70" s="752"/>
      <c r="B70" s="745"/>
      <c r="C70" s="745"/>
      <c r="D70" s="747"/>
      <c r="E70" s="328" t="s">
        <v>634</v>
      </c>
      <c r="F70" s="304" t="s">
        <v>582</v>
      </c>
      <c r="G70" s="329" t="str">
        <f>IF(COUNTIFS('Tble CarteCompétences=&gt;CléA'!Q:Q,"0",'Tble CarteCompétences=&gt;CléA'!E:E,E70)=0,"Oui","")</f>
        <v/>
      </c>
      <c r="H70" s="308" t="s">
        <v>621</v>
      </c>
      <c r="I70" s="308" t="s">
        <v>628</v>
      </c>
      <c r="J70" s="307" t="e">
        <f>VLOOKUP(E70,#REF!,3,FALSE)</f>
        <v>#REF!</v>
      </c>
      <c r="K70" s="307"/>
    </row>
    <row r="71" spans="1:11" ht="63.75" x14ac:dyDescent="0.2">
      <c r="A71" s="752"/>
      <c r="B71" s="745"/>
      <c r="C71" s="749"/>
      <c r="D71" s="748"/>
      <c r="E71" s="328" t="s">
        <v>635</v>
      </c>
      <c r="F71" s="304" t="s">
        <v>584</v>
      </c>
      <c r="G71" s="329" t="str">
        <f>IF(COUNTIFS('Tble CarteCompétences=&gt;CléA'!Q:Q,"0",'Tble CarteCompétences=&gt;CléA'!E:E,E71)=0,"Oui","")</f>
        <v/>
      </c>
      <c r="H71" s="308" t="s">
        <v>621</v>
      </c>
      <c r="I71" s="308" t="s">
        <v>628</v>
      </c>
      <c r="J71" s="307" t="e">
        <f>VLOOKUP(E71,#REF!,3,FALSE)</f>
        <v>#REF!</v>
      </c>
      <c r="K71" s="307"/>
    </row>
    <row r="72" spans="1:11" ht="63.75" x14ac:dyDescent="0.2">
      <c r="A72" s="752"/>
      <c r="B72" s="745"/>
      <c r="C72" s="744" t="s">
        <v>636</v>
      </c>
      <c r="D72" s="746" t="str">
        <f>IF(COUNTIFS('Tble CarteCompétences=&gt;CléA'!Q:Q,"0",'Tble CarteCompétences=&gt;CléA'!I:I,C72)=0,"Oui","")</f>
        <v/>
      </c>
      <c r="E72" s="328" t="s">
        <v>761</v>
      </c>
      <c r="F72" s="304" t="s">
        <v>575</v>
      </c>
      <c r="G72" s="329" t="str">
        <f>IF(COUNTIFS('Tble CarteCompétences=&gt;CléA'!Q:Q,"0",'Tble CarteCompétences=&gt;CléA'!E:E,E72)=0,"Oui","")</f>
        <v/>
      </c>
      <c r="H72" s="306" t="s">
        <v>621</v>
      </c>
      <c r="I72" s="306" t="s">
        <v>636</v>
      </c>
      <c r="J72" s="307" t="e">
        <f>VLOOKUP(E72,#REF!,3,FALSE)</f>
        <v>#REF!</v>
      </c>
      <c r="K72" s="307"/>
    </row>
    <row r="73" spans="1:11" ht="63.75" x14ac:dyDescent="0.2">
      <c r="A73" s="752"/>
      <c r="B73" s="745"/>
      <c r="C73" s="745"/>
      <c r="D73" s="747"/>
      <c r="E73" s="336" t="s">
        <v>576</v>
      </c>
      <c r="F73" s="319" t="s">
        <v>577</v>
      </c>
      <c r="G73" s="329" t="str">
        <f>IF(COUNTIFS('Tble CarteCompétences=&gt;CléA'!Q:Q,"0",'Tble CarteCompétences=&gt;CléA'!E:E,E73)=0,"Oui","")</f>
        <v/>
      </c>
      <c r="H73" s="306" t="s">
        <v>621</v>
      </c>
      <c r="I73" s="306" t="s">
        <v>636</v>
      </c>
      <c r="J73" s="307" t="e">
        <f>VLOOKUP(E73,#REF!,3,FALSE)</f>
        <v>#REF!</v>
      </c>
      <c r="K73" s="307"/>
    </row>
    <row r="74" spans="1:11" ht="63.75" x14ac:dyDescent="0.2">
      <c r="A74" s="752"/>
      <c r="B74" s="745"/>
      <c r="C74" s="745"/>
      <c r="D74" s="747"/>
      <c r="E74" s="336" t="s">
        <v>562</v>
      </c>
      <c r="F74" s="319" t="s">
        <v>637</v>
      </c>
      <c r="G74" s="329" t="str">
        <f>IF(COUNTIFS('Tble CarteCompétences=&gt;CléA'!Q:Q,"0",'Tble CarteCompétences=&gt;CléA'!E:E,E74)=0,"Oui","")</f>
        <v/>
      </c>
      <c r="H74" s="306" t="s">
        <v>621</v>
      </c>
      <c r="I74" s="306" t="s">
        <v>636</v>
      </c>
      <c r="J74" s="307" t="e">
        <f>VLOOKUP(E74,#REF!,3,FALSE)</f>
        <v>#REF!</v>
      </c>
      <c r="K74" s="307"/>
    </row>
    <row r="75" spans="1:11" ht="63.75" x14ac:dyDescent="0.2">
      <c r="A75" s="752"/>
      <c r="B75" s="745"/>
      <c r="C75" s="745"/>
      <c r="D75" s="748"/>
      <c r="E75" s="336" t="s">
        <v>638</v>
      </c>
      <c r="F75" s="319" t="s">
        <v>578</v>
      </c>
      <c r="G75" s="329" t="str">
        <f>IF(COUNTIFS('Tble CarteCompétences=&gt;CléA'!Q:Q,"0",'Tble CarteCompétences=&gt;CléA'!E:E,E75)=0,"Oui","")</f>
        <v/>
      </c>
      <c r="H75" s="306" t="s">
        <v>621</v>
      </c>
      <c r="I75" s="306" t="s">
        <v>636</v>
      </c>
      <c r="J75" s="307" t="e">
        <f>VLOOKUP(E75,#REF!,3,FALSE)</f>
        <v>#REF!</v>
      </c>
      <c r="K75" s="307"/>
    </row>
    <row r="76" spans="1:11" ht="51" x14ac:dyDescent="0.2">
      <c r="A76" s="740" t="s">
        <v>639</v>
      </c>
      <c r="B76" s="744" t="str">
        <f>IF(COUNTIFS('Tble CarteCompétences=&gt;CléA'!Q:Q,"0",'Tble CarteCompétences=&gt;CléA'!A:A,A76)=0,"Oui","")</f>
        <v/>
      </c>
      <c r="C76" s="744" t="s">
        <v>640</v>
      </c>
      <c r="D76" s="746" t="str">
        <f>IF(COUNTIFS('Tble CarteCompétences=&gt;CléA'!Q:Q,"0",'Tble CarteCompétences=&gt;CléA'!I:I,C76)=0,"Oui","")</f>
        <v/>
      </c>
      <c r="E76" s="336" t="s">
        <v>641</v>
      </c>
      <c r="F76" s="319" t="s">
        <v>762</v>
      </c>
      <c r="G76" s="329" t="str">
        <f>IF(COUNTIFS('Tble CarteCompétences=&gt;CléA'!Q:Q,"0",'Tble CarteCompétences=&gt;CléA'!E:E,E76)=0,"Oui","")</f>
        <v/>
      </c>
      <c r="H76" s="308" t="s">
        <v>639</v>
      </c>
      <c r="I76" s="308" t="s">
        <v>640</v>
      </c>
      <c r="J76" s="307" t="e">
        <f>VLOOKUP(E76,#REF!,3,FALSE)</f>
        <v>#REF!</v>
      </c>
      <c r="K76" s="307"/>
    </row>
    <row r="77" spans="1:11" ht="51" x14ac:dyDescent="0.2">
      <c r="A77" s="752"/>
      <c r="B77" s="745"/>
      <c r="C77" s="745"/>
      <c r="D77" s="747"/>
      <c r="E77" s="336" t="s">
        <v>494</v>
      </c>
      <c r="F77" s="319" t="s">
        <v>508</v>
      </c>
      <c r="G77" s="329" t="str">
        <f>IF(COUNTIFS('Tble CarteCompétences=&gt;CléA'!Q:Q,"0",'Tble CarteCompétences=&gt;CléA'!E:E,E77)=0,"Oui","")</f>
        <v/>
      </c>
      <c r="H77" s="308" t="s">
        <v>639</v>
      </c>
      <c r="I77" s="308" t="s">
        <v>640</v>
      </c>
      <c r="J77" s="307" t="e">
        <f>VLOOKUP(E77,#REF!,3,FALSE)</f>
        <v>#REF!</v>
      </c>
      <c r="K77" s="307"/>
    </row>
    <row r="78" spans="1:11" ht="51" x14ac:dyDescent="0.2">
      <c r="A78" s="752"/>
      <c r="B78" s="745"/>
      <c r="C78" s="745"/>
      <c r="D78" s="747"/>
      <c r="E78" s="328" t="s">
        <v>495</v>
      </c>
      <c r="F78" s="304" t="s">
        <v>496</v>
      </c>
      <c r="G78" s="329" t="str">
        <f>IF(COUNTIFS('Tble CarteCompétences=&gt;CléA'!Q:Q,"0",'Tble CarteCompétences=&gt;CléA'!E:E,E78)=0,"Oui","")</f>
        <v/>
      </c>
      <c r="H78" s="308" t="s">
        <v>639</v>
      </c>
      <c r="I78" s="308" t="s">
        <v>640</v>
      </c>
      <c r="J78" s="307" t="e">
        <f>VLOOKUP(E78,#REF!,3,FALSE)</f>
        <v>#REF!</v>
      </c>
      <c r="K78" s="307"/>
    </row>
    <row r="79" spans="1:11" ht="51" x14ac:dyDescent="0.2">
      <c r="A79" s="752"/>
      <c r="B79" s="745"/>
      <c r="C79" s="745"/>
      <c r="D79" s="748"/>
      <c r="E79" s="336" t="s">
        <v>642</v>
      </c>
      <c r="F79" s="319" t="s">
        <v>497</v>
      </c>
      <c r="G79" s="329" t="str">
        <f>IF(COUNTIFS('Tble CarteCompétences=&gt;CléA'!Q:Q,"0",'Tble CarteCompétences=&gt;CléA'!E:E,E79)=0,"Oui","")</f>
        <v/>
      </c>
      <c r="H79" s="308" t="s">
        <v>639</v>
      </c>
      <c r="I79" s="308" t="s">
        <v>640</v>
      </c>
      <c r="J79" s="307" t="e">
        <f>VLOOKUP(E79,#REF!,3,FALSE)</f>
        <v>#REF!</v>
      </c>
      <c r="K79" s="307"/>
    </row>
    <row r="80" spans="1:11" ht="51" x14ac:dyDescent="0.2">
      <c r="A80" s="752"/>
      <c r="B80" s="745"/>
      <c r="C80" s="744" t="s">
        <v>643</v>
      </c>
      <c r="D80" s="746" t="str">
        <f>IF(COUNTIFS('Tble CarteCompétences=&gt;CléA'!Q:Q,"0",'Tble CarteCompétences=&gt;CléA'!I:I,C80)=0,"Oui","")</f>
        <v/>
      </c>
      <c r="E80" s="336" t="s">
        <v>534</v>
      </c>
      <c r="F80" s="319" t="s">
        <v>535</v>
      </c>
      <c r="G80" s="329" t="str">
        <f>IF(COUNTIFS('Tble CarteCompétences=&gt;CléA'!Q:Q,"0",'Tble CarteCompétences=&gt;CléA'!E:E,E80)=0,"Oui","")</f>
        <v/>
      </c>
      <c r="H80" s="306" t="s">
        <v>639</v>
      </c>
      <c r="I80" s="306" t="s">
        <v>643</v>
      </c>
      <c r="J80" s="307" t="e">
        <f>VLOOKUP(E80,#REF!,3,FALSE)</f>
        <v>#REF!</v>
      </c>
      <c r="K80" s="307"/>
    </row>
    <row r="81" spans="1:11" ht="51" x14ac:dyDescent="0.2">
      <c r="A81" s="752"/>
      <c r="B81" s="745"/>
      <c r="C81" s="745"/>
      <c r="D81" s="748"/>
      <c r="E81" s="336" t="s">
        <v>536</v>
      </c>
      <c r="F81" s="319" t="s">
        <v>644</v>
      </c>
      <c r="G81" s="329" t="str">
        <f>IF(COUNTIFS('Tble CarteCompétences=&gt;CléA'!Q:Q,"0",'Tble CarteCompétences=&gt;CléA'!E:E,E81)=0,"Oui","")</f>
        <v/>
      </c>
      <c r="H81" s="306" t="s">
        <v>639</v>
      </c>
      <c r="I81" s="306" t="s">
        <v>643</v>
      </c>
      <c r="J81" s="307" t="e">
        <f>VLOOKUP(E81,#REF!,3,FALSE)</f>
        <v>#REF!</v>
      </c>
      <c r="K81" s="307"/>
    </row>
    <row r="82" spans="1:11" ht="51" x14ac:dyDescent="0.2">
      <c r="A82" s="752"/>
      <c r="B82" s="745"/>
      <c r="C82" s="744" t="s">
        <v>645</v>
      </c>
      <c r="D82" s="746" t="str">
        <f>IF(COUNTIFS('Tble CarteCompétences=&gt;CléA'!Q:Q,"0",'Tble CarteCompétences=&gt;CléA'!I:I,C82)=0,"Oui","")</f>
        <v/>
      </c>
      <c r="E82" s="328" t="s">
        <v>537</v>
      </c>
      <c r="F82" s="304" t="s">
        <v>538</v>
      </c>
      <c r="G82" s="329" t="str">
        <f>IF(COUNTIFS('Tble CarteCompétences=&gt;CléA'!Q:Q,"0",'Tble CarteCompétences=&gt;CléA'!E:E,E82)=0,"Oui","")</f>
        <v/>
      </c>
      <c r="H82" s="308" t="s">
        <v>639</v>
      </c>
      <c r="I82" s="308" t="s">
        <v>645</v>
      </c>
      <c r="J82" s="307" t="e">
        <f>VLOOKUP(E82,#REF!,3,FALSE)</f>
        <v>#REF!</v>
      </c>
      <c r="K82" s="307"/>
    </row>
    <row r="83" spans="1:11" ht="51" x14ac:dyDescent="0.2">
      <c r="A83" s="752"/>
      <c r="B83" s="745"/>
      <c r="C83" s="745"/>
      <c r="D83" s="747"/>
      <c r="E83" s="336" t="s">
        <v>539</v>
      </c>
      <c r="F83" s="319" t="s">
        <v>646</v>
      </c>
      <c r="G83" s="329" t="str">
        <f>IF(COUNTIFS('Tble CarteCompétences=&gt;CléA'!Q:Q,"0",'Tble CarteCompétences=&gt;CléA'!E:E,E83)=0,"Oui","")</f>
        <v/>
      </c>
      <c r="H83" s="308" t="s">
        <v>639</v>
      </c>
      <c r="I83" s="308" t="s">
        <v>645</v>
      </c>
      <c r="J83" s="307" t="e">
        <f>VLOOKUP(E83,#REF!,3,FALSE)</f>
        <v>#REF!</v>
      </c>
      <c r="K83" s="307"/>
    </row>
    <row r="84" spans="1:11" ht="51" x14ac:dyDescent="0.2">
      <c r="A84" s="752"/>
      <c r="B84" s="745"/>
      <c r="C84" s="749"/>
      <c r="D84" s="748"/>
      <c r="E84" s="328" t="s">
        <v>648</v>
      </c>
      <c r="F84" s="304" t="s">
        <v>763</v>
      </c>
      <c r="G84" s="329" t="str">
        <f>IF(COUNTIFS('Tble CarteCompétences=&gt;CléA'!Q:Q,"0",'Tble CarteCompétences=&gt;CléA'!E:E,E84)=0,"Oui","")</f>
        <v/>
      </c>
      <c r="H84" s="308" t="s">
        <v>639</v>
      </c>
      <c r="I84" s="308" t="s">
        <v>645</v>
      </c>
      <c r="J84" s="307" t="e">
        <f>VLOOKUP(E84,#REF!,3,FALSE)</f>
        <v>#REF!</v>
      </c>
      <c r="K84" s="307"/>
    </row>
    <row r="85" spans="1:11" ht="51" x14ac:dyDescent="0.2">
      <c r="A85" s="752"/>
      <c r="B85" s="745"/>
      <c r="C85" s="744" t="s">
        <v>649</v>
      </c>
      <c r="D85" s="746" t="str">
        <f>IF(COUNTIFS('Tble CarteCompétences=&gt;CléA'!Q:Q,"0",'Tble CarteCompétences=&gt;CléA'!I:I,C85)=0,"Oui","")</f>
        <v/>
      </c>
      <c r="E85" s="336" t="s">
        <v>650</v>
      </c>
      <c r="F85" s="319" t="s">
        <v>696</v>
      </c>
      <c r="G85" s="329" t="str">
        <f>IF(COUNTIFS('Tble CarteCompétences=&gt;CléA'!Q:Q,"0",'Tble CarteCompétences=&gt;CléA'!E:E,E85)=0,"Oui","")</f>
        <v/>
      </c>
      <c r="H85" s="306" t="s">
        <v>639</v>
      </c>
      <c r="I85" s="306" t="s">
        <v>649</v>
      </c>
      <c r="J85" s="307" t="e">
        <f>VLOOKUP(E85,#REF!,3,FALSE)</f>
        <v>#REF!</v>
      </c>
      <c r="K85" s="307"/>
    </row>
    <row r="86" spans="1:11" ht="51" x14ac:dyDescent="0.2">
      <c r="A86" s="752"/>
      <c r="B86" s="745"/>
      <c r="C86" s="745"/>
      <c r="D86" s="747"/>
      <c r="E86" s="336" t="s">
        <v>651</v>
      </c>
      <c r="F86" s="319" t="s">
        <v>764</v>
      </c>
      <c r="G86" s="329" t="str">
        <f>IF(COUNTIFS('Tble CarteCompétences=&gt;CléA'!Q:Q,"0",'Tble CarteCompétences=&gt;CléA'!E:E,E86)=0,"Oui","")</f>
        <v/>
      </c>
      <c r="H86" s="306" t="s">
        <v>639</v>
      </c>
      <c r="I86" s="306" t="s">
        <v>649</v>
      </c>
      <c r="J86" s="307" t="e">
        <f>VLOOKUP(E86,#REF!,3,FALSE)</f>
        <v>#REF!</v>
      </c>
      <c r="K86" s="307"/>
    </row>
    <row r="87" spans="1:11" ht="51" x14ac:dyDescent="0.2">
      <c r="A87" s="752"/>
      <c r="B87" s="745"/>
      <c r="C87" s="745"/>
      <c r="D87" s="748"/>
      <c r="E87" s="336" t="s">
        <v>652</v>
      </c>
      <c r="F87" s="319" t="s">
        <v>547</v>
      </c>
      <c r="G87" s="329" t="str">
        <f>IF(COUNTIFS('Tble CarteCompétences=&gt;CléA'!Q:Q,"0",'Tble CarteCompétences=&gt;CléA'!E:E,E87)=0,"Oui","")</f>
        <v/>
      </c>
      <c r="H87" s="306" t="s">
        <v>639</v>
      </c>
      <c r="I87" s="306" t="s">
        <v>649</v>
      </c>
      <c r="J87" s="307" t="e">
        <f>VLOOKUP(E87,#REF!,3,FALSE)</f>
        <v>#REF!</v>
      </c>
      <c r="K87" s="307"/>
    </row>
    <row r="88" spans="1:11" ht="38.25" x14ac:dyDescent="0.2">
      <c r="A88" s="740" t="s">
        <v>653</v>
      </c>
      <c r="B88" s="744" t="str">
        <f>IF(COUNTIFS('Tble CarteCompétences=&gt;CléA'!Q:Q,"0",'Tble CarteCompétences=&gt;CléA'!A:A,A88)=0,"Oui","")</f>
        <v/>
      </c>
      <c r="C88" s="750" t="s">
        <v>697</v>
      </c>
      <c r="D88" s="746" t="str">
        <f>IF(COUNTIFS('Tble CarteCompétences=&gt;CléA'!Q:Q,"0",'Tble CarteCompétences=&gt;CléA'!I:I,C88)=0,"Oui","")</f>
        <v/>
      </c>
      <c r="E88" s="336" t="s">
        <v>509</v>
      </c>
      <c r="F88" s="319" t="s">
        <v>698</v>
      </c>
      <c r="G88" s="329" t="str">
        <f>IF(COUNTIFS('Tble CarteCompétences=&gt;CléA'!Q:Q,"0",'Tble CarteCompétences=&gt;CléA'!E:E,E88)=0,"Oui","")</f>
        <v/>
      </c>
      <c r="H88" s="308" t="s">
        <v>653</v>
      </c>
      <c r="I88" s="308" t="s">
        <v>697</v>
      </c>
      <c r="J88" s="307" t="e">
        <f>VLOOKUP(E88,#REF!,3,FALSE)</f>
        <v>#REF!</v>
      </c>
      <c r="K88" s="307"/>
    </row>
    <row r="89" spans="1:11" ht="38.25" x14ac:dyDescent="0.2">
      <c r="A89" s="740"/>
      <c r="B89" s="745"/>
      <c r="C89" s="751"/>
      <c r="D89" s="747"/>
      <c r="E89" s="336" t="s">
        <v>513</v>
      </c>
      <c r="F89" s="319" t="s">
        <v>765</v>
      </c>
      <c r="G89" s="329" t="str">
        <f>IF(COUNTIFS('Tble CarteCompétences=&gt;CléA'!Q:Q,"0",'Tble CarteCompétences=&gt;CléA'!E:E,E89)=0,"Oui","")</f>
        <v/>
      </c>
      <c r="H89" s="308" t="s">
        <v>653</v>
      </c>
      <c r="I89" s="308" t="s">
        <v>697</v>
      </c>
      <c r="J89" s="307" t="e">
        <f>VLOOKUP(E89,#REF!,3,FALSE)</f>
        <v>#REF!</v>
      </c>
      <c r="K89" s="307"/>
    </row>
    <row r="90" spans="1:11" ht="51" x14ac:dyDescent="0.2">
      <c r="A90" s="740"/>
      <c r="B90" s="745"/>
      <c r="C90" s="751"/>
      <c r="D90" s="748"/>
      <c r="E90" s="336" t="s">
        <v>510</v>
      </c>
      <c r="F90" s="319" t="s">
        <v>699</v>
      </c>
      <c r="G90" s="329" t="str">
        <f>IF(COUNTIFS('Tble CarteCompétences=&gt;CléA'!Q:Q,"0",'Tble CarteCompétences=&gt;CléA'!E:E,E90)=0,"Oui","")</f>
        <v/>
      </c>
      <c r="H90" s="308" t="s">
        <v>653</v>
      </c>
      <c r="I90" s="308" t="s">
        <v>697</v>
      </c>
      <c r="J90" s="307" t="e">
        <f>VLOOKUP(E90,#REF!,3,FALSE)</f>
        <v>#REF!</v>
      </c>
      <c r="K90" s="307"/>
    </row>
    <row r="91" spans="1:11" ht="89.25" x14ac:dyDescent="0.2">
      <c r="A91" s="740"/>
      <c r="B91" s="745"/>
      <c r="C91" s="744" t="s">
        <v>654</v>
      </c>
      <c r="D91" s="746" t="str">
        <f>IF(COUNTIFS('Tble CarteCompétences=&gt;CléA'!Q:Q,"0",'Tble CarteCompétences=&gt;CléA'!I:I,C91)=0,"Oui","")</f>
        <v/>
      </c>
      <c r="E91" s="336" t="s">
        <v>655</v>
      </c>
      <c r="F91" s="319" t="s">
        <v>700</v>
      </c>
      <c r="G91" s="329" t="str">
        <f>IF(COUNTIFS('Tble CarteCompétences=&gt;CléA'!Q:Q,"0",'Tble CarteCompétences=&gt;CléA'!E:E,E91)=0,"Oui","")</f>
        <v/>
      </c>
      <c r="H91" s="309" t="s">
        <v>653</v>
      </c>
      <c r="I91" s="309" t="s">
        <v>654</v>
      </c>
      <c r="J91" s="307" t="e">
        <f>VLOOKUP(E91,#REF!,3,FALSE)</f>
        <v>#REF!</v>
      </c>
      <c r="K91" s="307"/>
    </row>
    <row r="92" spans="1:11" ht="63.75" x14ac:dyDescent="0.2">
      <c r="A92" s="740"/>
      <c r="B92" s="745"/>
      <c r="C92" s="749"/>
      <c r="D92" s="748"/>
      <c r="E92" s="328" t="s">
        <v>766</v>
      </c>
      <c r="F92" s="304" t="s">
        <v>767</v>
      </c>
      <c r="G92" s="329" t="str">
        <f>IF(COUNTIFS('Tble CarteCompétences=&gt;CléA'!Q:Q,"0",'Tble CarteCompétences=&gt;CléA'!E:E,E92)=0,"Oui","")</f>
        <v/>
      </c>
      <c r="H92" s="309" t="s">
        <v>653</v>
      </c>
      <c r="I92" s="309" t="s">
        <v>654</v>
      </c>
      <c r="J92" s="307" t="e">
        <f>VLOOKUP(E92,#REF!,3,FALSE)</f>
        <v>#REF!</v>
      </c>
      <c r="K92" s="307"/>
    </row>
    <row r="93" spans="1:11" ht="38.25" x14ac:dyDescent="0.2">
      <c r="A93" s="740"/>
      <c r="B93" s="745"/>
      <c r="C93" s="744" t="s">
        <v>656</v>
      </c>
      <c r="D93" s="746" t="str">
        <f>IF(COUNTIFS('Tble CarteCompétences=&gt;CléA'!Q:Q,"0",'Tble CarteCompétences=&gt;CléA'!I:I,C93)=0,"Oui","")</f>
        <v/>
      </c>
      <c r="E93" s="336" t="s">
        <v>768</v>
      </c>
      <c r="F93" s="319" t="s">
        <v>703</v>
      </c>
      <c r="G93" s="329" t="str">
        <f>IF(COUNTIFS('Tble CarteCompétences=&gt;CléA'!Q:Q,"0",'Tble CarteCompétences=&gt;CléA'!E:E,E93)=0,"Oui","")</f>
        <v/>
      </c>
      <c r="H93" s="304" t="s">
        <v>653</v>
      </c>
      <c r="I93" s="313" t="s">
        <v>656</v>
      </c>
      <c r="J93" s="307" t="e">
        <f>VLOOKUP(E93,#REF!,3,FALSE)</f>
        <v>#REF!</v>
      </c>
      <c r="K93" s="307"/>
    </row>
    <row r="94" spans="1:11" ht="63.75" x14ac:dyDescent="0.2">
      <c r="A94" s="740"/>
      <c r="B94" s="745"/>
      <c r="C94" s="745"/>
      <c r="D94" s="747"/>
      <c r="E94" s="336" t="s">
        <v>657</v>
      </c>
      <c r="F94" s="319" t="s">
        <v>769</v>
      </c>
      <c r="G94" s="329" t="str">
        <f>IF(COUNTIFS('Tble CarteCompétences=&gt;CléA'!Q:Q,"0",'Tble CarteCompétences=&gt;CléA'!E:E,E94)=0,"Oui","")</f>
        <v/>
      </c>
      <c r="H94" s="304"/>
      <c r="I94" s="304" t="s">
        <v>656</v>
      </c>
      <c r="J94" s="307" t="e">
        <f>VLOOKUP(E94,#REF!,3,FALSE)</f>
        <v>#REF!</v>
      </c>
      <c r="K94" s="307"/>
    </row>
    <row r="95" spans="1:11" ht="38.25" x14ac:dyDescent="0.2">
      <c r="A95" s="740"/>
      <c r="B95" s="745"/>
      <c r="C95" s="745"/>
      <c r="D95" s="748"/>
      <c r="E95" s="336" t="s">
        <v>514</v>
      </c>
      <c r="F95" s="337" t="s">
        <v>706</v>
      </c>
      <c r="G95" s="329" t="str">
        <f>IF(COUNTIFS('Tble CarteCompétences=&gt;CléA'!Q:Q,"0",'Tble CarteCompétences=&gt;CléA'!E:E,E95)=0,"Oui","")</f>
        <v/>
      </c>
      <c r="H95" s="304" t="s">
        <v>653</v>
      </c>
      <c r="I95" s="304" t="s">
        <v>656</v>
      </c>
      <c r="J95" s="307" t="e">
        <f>VLOOKUP(E95,#REF!,3,FALSE)</f>
        <v>#REF!</v>
      </c>
      <c r="K95" s="307"/>
    </row>
    <row r="96" spans="1:11" ht="51" x14ac:dyDescent="0.2">
      <c r="A96" s="740" t="s">
        <v>658</v>
      </c>
      <c r="B96" s="744" t="str">
        <f>IF(COUNTIFS('Tble CarteCompétences=&gt;CléA'!Q:Q,"0",'Tble CarteCompétences=&gt;CléA'!A:A,A96)=0,"Oui","")</f>
        <v/>
      </c>
      <c r="C96" s="750" t="s">
        <v>659</v>
      </c>
      <c r="D96" s="746" t="str">
        <f>IF(COUNTIFS('Tble CarteCompétences=&gt;CléA'!Q:Q,"0",'Tble CarteCompétences=&gt;CléA'!I:I,C96)=0,"Oui","")</f>
        <v/>
      </c>
      <c r="E96" s="336" t="s">
        <v>770</v>
      </c>
      <c r="F96" s="337" t="s">
        <v>707</v>
      </c>
      <c r="G96" s="329" t="str">
        <f>IF(COUNTIFS('Tble CarteCompétences=&gt;CléA'!Q:Q,"0",'Tble CarteCompétences=&gt;CléA'!E:E,E96)=0,"Oui","")</f>
        <v/>
      </c>
      <c r="H96" s="306" t="s">
        <v>658</v>
      </c>
      <c r="I96" s="306" t="s">
        <v>659</v>
      </c>
      <c r="J96" s="307" t="e">
        <f>VLOOKUP(E96,#REF!,3,FALSE)</f>
        <v>#REF!</v>
      </c>
      <c r="K96" s="307"/>
    </row>
    <row r="97" spans="1:11" ht="51" x14ac:dyDescent="0.2">
      <c r="A97" s="740"/>
      <c r="B97" s="745"/>
      <c r="C97" s="751"/>
      <c r="D97" s="747"/>
      <c r="E97" s="336" t="s">
        <v>492</v>
      </c>
      <c r="F97" s="319" t="s">
        <v>771</v>
      </c>
      <c r="G97" s="329" t="str">
        <f>IF(COUNTIFS('Tble CarteCompétences=&gt;CléA'!Q:Q,"0",'Tble CarteCompétences=&gt;CléA'!E:E,E97)=0,"Oui","")</f>
        <v/>
      </c>
      <c r="H97" s="306" t="s">
        <v>658</v>
      </c>
      <c r="I97" s="306" t="s">
        <v>659</v>
      </c>
      <c r="J97" s="307" t="e">
        <f>VLOOKUP(E97,#REF!,3,FALSE)</f>
        <v>#REF!</v>
      </c>
      <c r="K97" s="307"/>
    </row>
    <row r="98" spans="1:11" ht="51" x14ac:dyDescent="0.2">
      <c r="A98" s="740"/>
      <c r="B98" s="745"/>
      <c r="C98" s="751"/>
      <c r="D98" s="747"/>
      <c r="E98" s="336" t="s">
        <v>490</v>
      </c>
      <c r="F98" s="319" t="s">
        <v>709</v>
      </c>
      <c r="G98" s="329" t="str">
        <f>IF(COUNTIFS('Tble CarteCompétences=&gt;CléA'!Q:Q,"0",'Tble CarteCompétences=&gt;CléA'!E:E,E98)=0,"Oui","")</f>
        <v/>
      </c>
      <c r="H98" s="306" t="s">
        <v>658</v>
      </c>
      <c r="I98" s="306" t="s">
        <v>659</v>
      </c>
      <c r="J98" s="307" t="e">
        <f>VLOOKUP(E98,#REF!,3,FALSE)</f>
        <v>#REF!</v>
      </c>
      <c r="K98" s="307"/>
    </row>
    <row r="99" spans="1:11" ht="51" x14ac:dyDescent="0.2">
      <c r="A99" s="740"/>
      <c r="B99" s="745"/>
      <c r="C99" s="751"/>
      <c r="D99" s="747"/>
      <c r="E99" s="336" t="s">
        <v>711</v>
      </c>
      <c r="F99" s="319" t="s">
        <v>772</v>
      </c>
      <c r="G99" s="329" t="str">
        <f>IF(COUNTIFS('Tble CarteCompétences=&gt;CléA'!Q:Q,"0",'Tble CarteCompétences=&gt;CléA'!E:E,E99)=0,"Oui","")</f>
        <v/>
      </c>
      <c r="H99" s="306" t="s">
        <v>658</v>
      </c>
      <c r="I99" s="306" t="s">
        <v>659</v>
      </c>
      <c r="J99" s="307" t="e">
        <f>VLOOKUP(E99,#REF!,3,FALSE)</f>
        <v>#REF!</v>
      </c>
      <c r="K99" s="307"/>
    </row>
    <row r="100" spans="1:11" ht="51" x14ac:dyDescent="0.2">
      <c r="A100" s="740"/>
      <c r="B100" s="745"/>
      <c r="C100" s="751"/>
      <c r="D100" s="748"/>
      <c r="E100" s="336" t="s">
        <v>660</v>
      </c>
      <c r="F100" s="319" t="s">
        <v>712</v>
      </c>
      <c r="G100" s="329" t="str">
        <f>IF(COUNTIFS('Tble CarteCompétences=&gt;CléA'!Q:Q,"0",'Tble CarteCompétences=&gt;CléA'!E:E,E100)=0,"Oui","")</f>
        <v/>
      </c>
      <c r="H100" s="306" t="s">
        <v>658</v>
      </c>
      <c r="I100" s="306" t="s">
        <v>659</v>
      </c>
      <c r="J100" s="307" t="e">
        <f>VLOOKUP(E100,#REF!,3,FALSE)</f>
        <v>#REF!</v>
      </c>
      <c r="K100" s="307"/>
    </row>
    <row r="101" spans="1:11" ht="63.75" x14ac:dyDescent="0.2">
      <c r="A101" s="740"/>
      <c r="B101" s="745"/>
      <c r="C101" s="744" t="s">
        <v>661</v>
      </c>
      <c r="D101" s="746" t="str">
        <f>IF(COUNTIFS('Tble CarteCompétences=&gt;CléA'!Q:Q,"0",'Tble CarteCompétences=&gt;CléA'!I:I,C101)=0,"Oui","")</f>
        <v/>
      </c>
      <c r="E101" s="336" t="s">
        <v>662</v>
      </c>
      <c r="F101" s="319" t="s">
        <v>773</v>
      </c>
      <c r="G101" s="329" t="str">
        <f>IF(COUNTIFS('Tble CarteCompétences=&gt;CléA'!Q:Q,"0",'Tble CarteCompétences=&gt;CléA'!E:E,E101)=0,"Oui","")</f>
        <v/>
      </c>
      <c r="H101" s="308" t="s">
        <v>658</v>
      </c>
      <c r="I101" s="308" t="s">
        <v>661</v>
      </c>
      <c r="J101" s="307" t="e">
        <f>VLOOKUP(E101,#REF!,3,FALSE)</f>
        <v>#REF!</v>
      </c>
      <c r="K101" s="307"/>
    </row>
    <row r="102" spans="1:11" ht="63.75" x14ac:dyDescent="0.2">
      <c r="A102" s="740"/>
      <c r="B102" s="745"/>
      <c r="C102" s="749"/>
      <c r="D102" s="748"/>
      <c r="E102" s="328" t="s">
        <v>515</v>
      </c>
      <c r="F102" s="304" t="s">
        <v>713</v>
      </c>
      <c r="G102" s="329" t="str">
        <f>IF(COUNTIFS('Tble CarteCompétences=&gt;CléA'!Q:Q,"0",'Tble CarteCompétences=&gt;CléA'!E:E,E102)=0,"Oui","")</f>
        <v/>
      </c>
      <c r="H102" s="308" t="s">
        <v>658</v>
      </c>
      <c r="I102" s="308" t="s">
        <v>661</v>
      </c>
      <c r="J102" s="307" t="e">
        <f>VLOOKUP(E102,#REF!,3,FALSE)</f>
        <v>#REF!</v>
      </c>
      <c r="K102" s="307"/>
    </row>
    <row r="103" spans="1:11" ht="63.75" x14ac:dyDescent="0.2">
      <c r="A103" s="740"/>
      <c r="B103" s="745"/>
      <c r="C103" s="744" t="s">
        <v>663</v>
      </c>
      <c r="D103" s="746" t="str">
        <f>IF(COUNTIFS('Tble CarteCompétences=&gt;CléA'!Q:Q,"0",'Tble CarteCompétences=&gt;CléA'!I:I,C103)=0,"Oui","")</f>
        <v/>
      </c>
      <c r="E103" s="336" t="s">
        <v>491</v>
      </c>
      <c r="F103" s="319" t="s">
        <v>714</v>
      </c>
      <c r="G103" s="329" t="str">
        <f>IF(COUNTIFS('Tble CarteCompétences=&gt;CléA'!Q:Q,"0",'Tble CarteCompétences=&gt;CléA'!E:E,E103)=0,"Oui","")</f>
        <v/>
      </c>
      <c r="H103" s="310" t="s">
        <v>658</v>
      </c>
      <c r="I103" s="314" t="s">
        <v>663</v>
      </c>
      <c r="J103" s="307" t="e">
        <f>VLOOKUP(E103,#REF!,3,FALSE)</f>
        <v>#REF!</v>
      </c>
      <c r="K103" s="307"/>
    </row>
    <row r="104" spans="1:11" ht="63.75" x14ac:dyDescent="0.2">
      <c r="A104" s="740"/>
      <c r="B104" s="745"/>
      <c r="C104" s="745"/>
      <c r="D104" s="747"/>
      <c r="E104" s="336" t="s">
        <v>774</v>
      </c>
      <c r="F104" s="319" t="s">
        <v>715</v>
      </c>
      <c r="G104" s="329" t="str">
        <f>IF(COUNTIFS('Tble CarteCompétences=&gt;CléA'!Q:Q,"0",'Tble CarteCompétences=&gt;CléA'!E:E,E104)=0,"Oui","")</f>
        <v/>
      </c>
      <c r="H104" s="310" t="s">
        <v>658</v>
      </c>
      <c r="I104" s="314" t="s">
        <v>663</v>
      </c>
      <c r="J104" s="307" t="e">
        <f>VLOOKUP(E104,#REF!,3,FALSE)</f>
        <v>#REF!</v>
      </c>
      <c r="K104" s="307"/>
    </row>
    <row r="105" spans="1:11" ht="63.75" x14ac:dyDescent="0.2">
      <c r="A105" s="740"/>
      <c r="B105" s="745"/>
      <c r="C105" s="745"/>
      <c r="D105" s="747"/>
      <c r="E105" s="328" t="s">
        <v>664</v>
      </c>
      <c r="F105" s="304" t="s">
        <v>717</v>
      </c>
      <c r="G105" s="329" t="str">
        <f>IF(COUNTIFS('Tble CarteCompétences=&gt;CléA'!Q:Q,"0",'Tble CarteCompétences=&gt;CléA'!E:E,E105)=0,"Oui","")</f>
        <v/>
      </c>
      <c r="H105" s="310" t="s">
        <v>658</v>
      </c>
      <c r="I105" s="314" t="s">
        <v>663</v>
      </c>
      <c r="J105" s="307" t="e">
        <f>VLOOKUP(E105,#REF!,3,FALSE)</f>
        <v>#REF!</v>
      </c>
      <c r="K105" s="307"/>
    </row>
    <row r="106" spans="1:11" ht="63.75" x14ac:dyDescent="0.2">
      <c r="A106" s="740"/>
      <c r="B106" s="745"/>
      <c r="C106" s="745"/>
      <c r="D106" s="748"/>
      <c r="E106" s="336" t="s">
        <v>775</v>
      </c>
      <c r="F106" s="319" t="s">
        <v>776</v>
      </c>
      <c r="G106" s="329" t="str">
        <f>IF(COUNTIFS('Tble CarteCompétences=&gt;CléA'!Q:Q,"0",'Tble CarteCompétences=&gt;CléA'!E:E,E106)=0,"Oui","")</f>
        <v/>
      </c>
      <c r="H106" s="310" t="s">
        <v>658</v>
      </c>
      <c r="I106" s="314" t="s">
        <v>663</v>
      </c>
      <c r="J106" s="307" t="e">
        <f>VLOOKUP(E106,#REF!,3,FALSE)</f>
        <v>#REF!</v>
      </c>
      <c r="K106" s="307"/>
    </row>
    <row r="107" spans="1:11" ht="76.5" x14ac:dyDescent="0.2">
      <c r="A107" s="740" t="s">
        <v>665</v>
      </c>
      <c r="B107" s="741" t="str">
        <f>IF(COUNTIFS('Tble CarteCompétences=&gt;CléA'!Q:Q,"0",'Tble CarteCompétences=&gt;CléA'!A:A,A107)=0,"Oui","")</f>
        <v/>
      </c>
      <c r="C107" s="744" t="s">
        <v>666</v>
      </c>
      <c r="D107" s="746" t="str">
        <f>IF(COUNTIFS('Tble CarteCompétences=&gt;CléA'!Q:Q,"0",'Tble CarteCompétences=&gt;CléA'!I:I,C107)=0,"Oui","")</f>
        <v/>
      </c>
      <c r="E107" s="336" t="s">
        <v>667</v>
      </c>
      <c r="F107" s="319" t="s">
        <v>777</v>
      </c>
      <c r="G107" s="329" t="str">
        <f>IF(COUNTIFS('Tble CarteCompétences=&gt;CléA'!Q:Q,"0",'Tble CarteCompétences=&gt;CléA'!E:E,E107)=0,"Oui","")</f>
        <v/>
      </c>
      <c r="H107" s="308" t="s">
        <v>665</v>
      </c>
      <c r="I107" s="308" t="s">
        <v>666</v>
      </c>
      <c r="J107" s="307" t="e">
        <f>VLOOKUP(E107,#REF!,3,FALSE)</f>
        <v>#REF!</v>
      </c>
      <c r="K107" s="307"/>
    </row>
    <row r="108" spans="1:11" ht="76.5" x14ac:dyDescent="0.2">
      <c r="A108" s="740"/>
      <c r="B108" s="742"/>
      <c r="C108" s="745"/>
      <c r="D108" s="747"/>
      <c r="E108" s="336" t="s">
        <v>720</v>
      </c>
      <c r="F108" s="319" t="s">
        <v>721</v>
      </c>
      <c r="G108" s="329" t="str">
        <f>IF(COUNTIFS('Tble CarteCompétences=&gt;CléA'!Q:Q,"0",'Tble CarteCompétences=&gt;CléA'!E:E,E108)=0,"Oui","")</f>
        <v/>
      </c>
      <c r="H108" s="308" t="s">
        <v>665</v>
      </c>
      <c r="I108" s="308" t="s">
        <v>666</v>
      </c>
      <c r="J108" s="307" t="e">
        <f>VLOOKUP(E108,#REF!,3,FALSE)</f>
        <v>#REF!</v>
      </c>
      <c r="K108" s="307"/>
    </row>
    <row r="109" spans="1:11" ht="76.5" x14ac:dyDescent="0.2">
      <c r="A109" s="740"/>
      <c r="B109" s="742"/>
      <c r="C109" s="745"/>
      <c r="D109" s="748"/>
      <c r="E109" s="336" t="s">
        <v>500</v>
      </c>
      <c r="F109" s="319" t="s">
        <v>778</v>
      </c>
      <c r="G109" s="329" t="str">
        <f>IF(COUNTIFS('Tble CarteCompétences=&gt;CléA'!Q:Q,"0",'Tble CarteCompétences=&gt;CléA'!E:E,E109)=0,"Oui","")</f>
        <v/>
      </c>
      <c r="H109" s="308" t="s">
        <v>665</v>
      </c>
      <c r="I109" s="308" t="s">
        <v>666</v>
      </c>
      <c r="J109" s="307" t="e">
        <f>VLOOKUP(E109,#REF!,3,FALSE)</f>
        <v>#REF!</v>
      </c>
      <c r="K109" s="307"/>
    </row>
    <row r="110" spans="1:11" ht="76.5" x14ac:dyDescent="0.2">
      <c r="A110" s="740"/>
      <c r="B110" s="742"/>
      <c r="C110" s="744" t="s">
        <v>668</v>
      </c>
      <c r="D110" s="746" t="str">
        <f>IF(COUNTIFS('Tble CarteCompétences=&gt;CléA'!Q:Q,"0",'Tble CarteCompétences=&gt;CléA'!I:I,C110)=0,"Oui","")</f>
        <v/>
      </c>
      <c r="E110" s="336" t="s">
        <v>511</v>
      </c>
      <c r="F110" s="319" t="s">
        <v>722</v>
      </c>
      <c r="G110" s="329" t="str">
        <f>IF(COUNTIFS('Tble CarteCompétences=&gt;CléA'!Q:Q,"0",'Tble CarteCompétences=&gt;CléA'!E:E,E110)=0,"Oui","")</f>
        <v/>
      </c>
      <c r="H110" s="306" t="s">
        <v>665</v>
      </c>
      <c r="I110" s="306" t="s">
        <v>668</v>
      </c>
      <c r="J110" s="307" t="e">
        <f>VLOOKUP(E110,#REF!,3,FALSE)</f>
        <v>#REF!</v>
      </c>
      <c r="K110" s="307"/>
    </row>
    <row r="111" spans="1:11" ht="76.5" x14ac:dyDescent="0.2">
      <c r="A111" s="740"/>
      <c r="B111" s="742"/>
      <c r="C111" s="745"/>
      <c r="D111" s="747"/>
      <c r="E111" s="336" t="s">
        <v>512</v>
      </c>
      <c r="F111" s="319" t="s">
        <v>723</v>
      </c>
      <c r="G111" s="329" t="str">
        <f>IF(COUNTIFS('Tble CarteCompétences=&gt;CléA'!Q:Q,"0",'Tble CarteCompétences=&gt;CléA'!E:E,E111)=0,"Oui","")</f>
        <v/>
      </c>
      <c r="H111" s="306" t="s">
        <v>665</v>
      </c>
      <c r="I111" s="306" t="s">
        <v>668</v>
      </c>
      <c r="J111" s="307" t="e">
        <f>VLOOKUP(E111,#REF!,3,FALSE)</f>
        <v>#REF!</v>
      </c>
      <c r="K111" s="307"/>
    </row>
    <row r="112" spans="1:11" ht="76.5" x14ac:dyDescent="0.2">
      <c r="A112" s="740"/>
      <c r="B112" s="742"/>
      <c r="C112" s="745"/>
      <c r="D112" s="747"/>
      <c r="E112" s="328" t="s">
        <v>506</v>
      </c>
      <c r="F112" s="304" t="s">
        <v>724</v>
      </c>
      <c r="G112" s="329" t="str">
        <f>IF(COUNTIFS('Tble CarteCompétences=&gt;CléA'!Q:Q,"0",'Tble CarteCompétences=&gt;CléA'!E:E,E112)=0,"Oui","")</f>
        <v/>
      </c>
      <c r="H112" s="306" t="s">
        <v>665</v>
      </c>
      <c r="I112" s="306" t="s">
        <v>668</v>
      </c>
      <c r="J112" s="307" t="e">
        <f>VLOOKUP(E112,#REF!,3,FALSE)</f>
        <v>#REF!</v>
      </c>
      <c r="K112" s="307"/>
    </row>
    <row r="113" spans="1:11" ht="59.45" customHeight="1" x14ac:dyDescent="0.2">
      <c r="A113" s="740"/>
      <c r="B113" s="742"/>
      <c r="C113" s="745"/>
      <c r="D113" s="747"/>
      <c r="E113" s="328" t="s">
        <v>669</v>
      </c>
      <c r="F113" s="304" t="s">
        <v>726</v>
      </c>
      <c r="G113" s="329" t="str">
        <f>IF(COUNTIFS('Tble CarteCompétences=&gt;CléA'!Q:Q,"0",'Tble CarteCompétences=&gt;CléA'!E:E,E113)=0,"Oui","")</f>
        <v/>
      </c>
      <c r="H113" s="306" t="s">
        <v>665</v>
      </c>
      <c r="I113" s="306" t="s">
        <v>668</v>
      </c>
      <c r="J113" s="307" t="e">
        <f>VLOOKUP(E113,#REF!,3,FALSE)</f>
        <v>#REF!</v>
      </c>
      <c r="K113" s="307"/>
    </row>
    <row r="114" spans="1:11" ht="55.15" customHeight="1" x14ac:dyDescent="0.2">
      <c r="A114" s="740"/>
      <c r="B114" s="742"/>
      <c r="C114" s="745"/>
      <c r="D114" s="747"/>
      <c r="E114" s="336" t="s">
        <v>501</v>
      </c>
      <c r="F114" s="319" t="s">
        <v>779</v>
      </c>
      <c r="G114" s="329" t="str">
        <f>IF(COUNTIFS('Tble CarteCompétences=&gt;CléA'!Q:Q,"0",'Tble CarteCompétences=&gt;CléA'!E:E,E114)=0,"Oui","")</f>
        <v/>
      </c>
      <c r="H114" s="306" t="s">
        <v>665</v>
      </c>
      <c r="I114" s="306" t="s">
        <v>668</v>
      </c>
      <c r="J114" s="307" t="e">
        <f>VLOOKUP(E114,#REF!,3,FALSE)</f>
        <v>#REF!</v>
      </c>
      <c r="K114" s="307"/>
    </row>
    <row r="115" spans="1:11" ht="63" customHeight="1" x14ac:dyDescent="0.2">
      <c r="A115" s="740"/>
      <c r="B115" s="742"/>
      <c r="C115" s="749"/>
      <c r="D115" s="748"/>
      <c r="E115" s="328" t="s">
        <v>502</v>
      </c>
      <c r="F115" s="304" t="s">
        <v>780</v>
      </c>
      <c r="G115" s="329" t="str">
        <f>IF(COUNTIFS('Tble CarteCompétences=&gt;CléA'!Q:Q,"0",'Tble CarteCompétences=&gt;CléA'!E:E,E115)=0,"Oui","")</f>
        <v/>
      </c>
      <c r="H115" s="306" t="s">
        <v>665</v>
      </c>
      <c r="I115" s="306" t="s">
        <v>668</v>
      </c>
      <c r="J115" s="307" t="e">
        <f>VLOOKUP(E115,#REF!,3,FALSE)</f>
        <v>#REF!</v>
      </c>
      <c r="K115" s="307"/>
    </row>
    <row r="116" spans="1:11" ht="76.5" x14ac:dyDescent="0.2">
      <c r="A116" s="740"/>
      <c r="B116" s="742"/>
      <c r="C116" s="744" t="s">
        <v>670</v>
      </c>
      <c r="D116" s="746" t="str">
        <f>IF(COUNTIFS('Tble CarteCompétences=&gt;CléA'!Q:Q,"0",'Tble CarteCompétences=&gt;CléA'!I:I,C116)=0,"Oui","")</f>
        <v/>
      </c>
      <c r="E116" s="328" t="s">
        <v>727</v>
      </c>
      <c r="F116" s="304" t="s">
        <v>728</v>
      </c>
      <c r="G116" s="329" t="str">
        <f>IF(COUNTIFS('Tble CarteCompétences=&gt;CléA'!Q:Q,"0",'Tble CarteCompétences=&gt;CléA'!E:E,E116)=0,"Oui","")</f>
        <v/>
      </c>
      <c r="H116" s="311" t="s">
        <v>665</v>
      </c>
      <c r="I116" s="311" t="s">
        <v>670</v>
      </c>
      <c r="J116" s="307" t="e">
        <f>VLOOKUP(E116,#REF!,3,FALSE)</f>
        <v>#REF!</v>
      </c>
      <c r="K116" s="307"/>
    </row>
    <row r="117" spans="1:11" ht="76.5" x14ac:dyDescent="0.2">
      <c r="A117" s="740"/>
      <c r="B117" s="742"/>
      <c r="C117" s="745"/>
      <c r="D117" s="747"/>
      <c r="E117" s="328" t="s">
        <v>503</v>
      </c>
      <c r="F117" s="304" t="s">
        <v>729</v>
      </c>
      <c r="G117" s="329" t="str">
        <f>IF(COUNTIFS('Tble CarteCompétences=&gt;CléA'!Q:Q,"0",'Tble CarteCompétences=&gt;CléA'!E:E,E117)=0,"Oui","")</f>
        <v/>
      </c>
      <c r="H117" s="311" t="s">
        <v>665</v>
      </c>
      <c r="I117" s="311" t="s">
        <v>670</v>
      </c>
      <c r="J117" s="307" t="e">
        <f>VLOOKUP(E117,#REF!,3,FALSE)</f>
        <v>#REF!</v>
      </c>
      <c r="K117" s="307"/>
    </row>
    <row r="118" spans="1:11" ht="76.5" x14ac:dyDescent="0.2">
      <c r="A118" s="740"/>
      <c r="B118" s="742"/>
      <c r="C118" s="749"/>
      <c r="D118" s="748"/>
      <c r="E118" s="328" t="s">
        <v>504</v>
      </c>
      <c r="F118" s="304" t="s">
        <v>730</v>
      </c>
      <c r="G118" s="329" t="str">
        <f>IF(COUNTIFS('Tble CarteCompétences=&gt;CléA'!Q:Q,"0",'Tble CarteCompétences=&gt;CléA'!E:E,E118)=0,"Oui","")</f>
        <v/>
      </c>
      <c r="H118" s="311" t="s">
        <v>665</v>
      </c>
      <c r="I118" s="311" t="s">
        <v>670</v>
      </c>
      <c r="J118" s="307" t="e">
        <f>VLOOKUP(E118,#REF!,3,FALSE)</f>
        <v>#REF!</v>
      </c>
      <c r="K118" s="307"/>
    </row>
    <row r="119" spans="1:11" ht="76.5" x14ac:dyDescent="0.2">
      <c r="A119" s="740"/>
      <c r="B119" s="742"/>
      <c r="C119" s="744" t="s">
        <v>671</v>
      </c>
      <c r="D119" s="746" t="str">
        <f>IF(COUNTIFS('Tble CarteCompétences=&gt;CléA'!Q:Q,"0",'Tble CarteCompétences=&gt;CléA'!I:I,C119)=0,"Oui","")</f>
        <v/>
      </c>
      <c r="E119" s="336" t="s">
        <v>672</v>
      </c>
      <c r="F119" s="319" t="s">
        <v>731</v>
      </c>
      <c r="G119" s="329" t="str">
        <f>IF(COUNTIFS('Tble CarteCompétences=&gt;CléA'!Q:Q,"0",'Tble CarteCompétences=&gt;CléA'!E:E,E119)=0,"Oui","")</f>
        <v/>
      </c>
      <c r="H119" s="306" t="s">
        <v>665</v>
      </c>
      <c r="I119" s="306" t="s">
        <v>671</v>
      </c>
      <c r="J119" s="307" t="e">
        <f>VLOOKUP(E119,#REF!,3,FALSE)</f>
        <v>#REF!</v>
      </c>
      <c r="K119" s="318"/>
    </row>
    <row r="120" spans="1:11" ht="76.5" x14ac:dyDescent="0.2">
      <c r="A120" s="740"/>
      <c r="B120" s="742"/>
      <c r="C120" s="745"/>
      <c r="D120" s="747"/>
      <c r="E120" s="336" t="s">
        <v>673</v>
      </c>
      <c r="F120" s="319" t="s">
        <v>732</v>
      </c>
      <c r="G120" s="329" t="str">
        <f>IF(COUNTIFS('Tble CarteCompétences=&gt;CléA'!Q:Q,"0",'Tble CarteCompétences=&gt;CléA'!E:E,E120)=0,"Oui","")</f>
        <v/>
      </c>
      <c r="H120" s="306" t="s">
        <v>665</v>
      </c>
      <c r="I120" s="306" t="s">
        <v>671</v>
      </c>
      <c r="J120" s="307" t="e">
        <f>VLOOKUP(E120,#REF!,3,FALSE)</f>
        <v>#REF!</v>
      </c>
      <c r="K120" s="318"/>
    </row>
    <row r="121" spans="1:11" ht="66" customHeight="1" x14ac:dyDescent="0.2">
      <c r="A121" s="740"/>
      <c r="B121" s="742"/>
      <c r="C121" s="745"/>
      <c r="D121" s="747"/>
      <c r="E121" s="336" t="s">
        <v>498</v>
      </c>
      <c r="F121" s="319" t="s">
        <v>733</v>
      </c>
      <c r="G121" s="329" t="str">
        <f>IF(COUNTIFS('Tble CarteCompétences=&gt;CléA'!Q:Q,"0",'Tble CarteCompétences=&gt;CléA'!E:E,E121)=0,"Oui","")</f>
        <v/>
      </c>
      <c r="H121" s="306" t="s">
        <v>665</v>
      </c>
      <c r="I121" s="306" t="s">
        <v>671</v>
      </c>
      <c r="J121" s="307" t="e">
        <f>VLOOKUP(E121,#REF!,3,FALSE)</f>
        <v>#REF!</v>
      </c>
      <c r="K121" s="318"/>
    </row>
    <row r="122" spans="1:11" ht="48" customHeight="1" x14ac:dyDescent="0.2">
      <c r="A122" s="740"/>
      <c r="B122" s="743"/>
      <c r="C122" s="749"/>
      <c r="D122" s="748"/>
      <c r="E122" s="333" t="s">
        <v>505</v>
      </c>
      <c r="F122" s="304" t="s">
        <v>734</v>
      </c>
      <c r="G122" s="334" t="str">
        <f>IF(COUNTIFS('Tble CarteCompétences=&gt;CléA'!Q:Q,"0",'Tble CarteCompétences=&gt;CléA'!E:E,E122)=0,"Oui","")</f>
        <v/>
      </c>
      <c r="H122" s="310" t="s">
        <v>665</v>
      </c>
      <c r="I122" s="310" t="s">
        <v>671</v>
      </c>
      <c r="J122" s="307" t="e">
        <f>VLOOKUP(E122,#REF!,3,FALSE)</f>
        <v>#REF!</v>
      </c>
      <c r="K122" s="307"/>
    </row>
  </sheetData>
  <sheetProtection password="C577" sheet="1" objects="1" scenarios="1" selectLockedCells="1"/>
  <autoFilter ref="A16:K122" xr:uid="{00000000-0009-0000-0000-000009000000}"/>
  <mergeCells count="70">
    <mergeCell ref="A5:H5"/>
    <mergeCell ref="A15:G15"/>
    <mergeCell ref="A17:A35"/>
    <mergeCell ref="B17:B35"/>
    <mergeCell ref="C17:C18"/>
    <mergeCell ref="D17:D18"/>
    <mergeCell ref="C19:C22"/>
    <mergeCell ref="D19:D22"/>
    <mergeCell ref="C23:C26"/>
    <mergeCell ref="D23:D26"/>
    <mergeCell ref="C27:C32"/>
    <mergeCell ref="D27:D32"/>
    <mergeCell ref="C33:C35"/>
    <mergeCell ref="D33:D35"/>
    <mergeCell ref="C53:C55"/>
    <mergeCell ref="D53:D55"/>
    <mergeCell ref="A56:A75"/>
    <mergeCell ref="B56:B75"/>
    <mergeCell ref="C56:C58"/>
    <mergeCell ref="D56:D58"/>
    <mergeCell ref="C59:C63"/>
    <mergeCell ref="D59:D63"/>
    <mergeCell ref="C64:C71"/>
    <mergeCell ref="D64:D71"/>
    <mergeCell ref="C72:C75"/>
    <mergeCell ref="D72:D75"/>
    <mergeCell ref="A36:A55"/>
    <mergeCell ref="B36:B55"/>
    <mergeCell ref="C36:C42"/>
    <mergeCell ref="D36:D42"/>
    <mergeCell ref="C80:C81"/>
    <mergeCell ref="D80:D81"/>
    <mergeCell ref="C82:C84"/>
    <mergeCell ref="D82:D84"/>
    <mergeCell ref="C85:C87"/>
    <mergeCell ref="D85:D87"/>
    <mergeCell ref="C43:C44"/>
    <mergeCell ref="D43:D44"/>
    <mergeCell ref="C45:C51"/>
    <mergeCell ref="D45:D51"/>
    <mergeCell ref="A88:A95"/>
    <mergeCell ref="B88:B95"/>
    <mergeCell ref="C88:C90"/>
    <mergeCell ref="D88:D90"/>
    <mergeCell ref="C91:C92"/>
    <mergeCell ref="D91:D92"/>
    <mergeCell ref="C93:C95"/>
    <mergeCell ref="D93:D95"/>
    <mergeCell ref="A76:A87"/>
    <mergeCell ref="B76:B87"/>
    <mergeCell ref="C76:C79"/>
    <mergeCell ref="D76:D79"/>
    <mergeCell ref="A96:A106"/>
    <mergeCell ref="B96:B106"/>
    <mergeCell ref="C96:C100"/>
    <mergeCell ref="D96:D100"/>
    <mergeCell ref="C101:C102"/>
    <mergeCell ref="D101:D102"/>
    <mergeCell ref="C103:C106"/>
    <mergeCell ref="D103:D106"/>
    <mergeCell ref="A107:A122"/>
    <mergeCell ref="B107:B122"/>
    <mergeCell ref="C107:C109"/>
    <mergeCell ref="D107:D109"/>
    <mergeCell ref="C110:C115"/>
    <mergeCell ref="D110:D115"/>
    <mergeCell ref="C116:C118"/>
    <mergeCell ref="D116:D118"/>
    <mergeCell ref="C119:C122"/>
    <mergeCell ref="D119:D122"/>
  </mergeCells>
  <pageMargins left="0.11811023622047245" right="0.11811023622047245" top="0.15748031496062992" bottom="0.15748031496062992" header="0.31496062992125984" footer="0.31496062992125984"/>
  <pageSetup paperSize="9" fitToWidth="0" orientation="landscape" r:id="rId1"/>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16</vt:i4>
      </vt:variant>
      <vt:variant>
        <vt:lpstr>Graphiques</vt:lpstr>
      </vt:variant>
      <vt:variant>
        <vt:i4>1</vt:i4>
      </vt:variant>
      <vt:variant>
        <vt:lpstr>Plages nommées</vt:lpstr>
      </vt:variant>
      <vt:variant>
        <vt:i4>13</vt:i4>
      </vt:variant>
    </vt:vector>
  </HeadingPairs>
  <TitlesOfParts>
    <vt:vector size="30" baseType="lpstr">
      <vt:lpstr>Saisie</vt:lpstr>
      <vt:lpstr>CdC_initial (validées)</vt:lpstr>
      <vt:lpstr>CdC_initial (à travailler)</vt:lpstr>
      <vt:lpstr>CdC_annexe 1 au contrat</vt:lpstr>
      <vt:lpstr>CléA_Initi</vt:lpstr>
      <vt:lpstr>CdC_intermédiaire (validées)</vt:lpstr>
      <vt:lpstr>CdCintermédiaire (à travailler)</vt:lpstr>
      <vt:lpstr>CdC_annexe 2 interm au contrat </vt:lpstr>
      <vt:lpstr>CléA_Intermédiaire</vt:lpstr>
      <vt:lpstr>CdC_Final</vt:lpstr>
      <vt:lpstr>Fichier_recap_stat</vt:lpstr>
      <vt:lpstr>Fichier_recap_SI</vt:lpstr>
      <vt:lpstr>CdC_annexe 3 SAS final</vt:lpstr>
      <vt:lpstr>CléA_Final</vt:lpstr>
      <vt:lpstr>DONNEES</vt:lpstr>
      <vt:lpstr>Tble CarteCompétences=&gt;CléA</vt:lpstr>
      <vt:lpstr>Carte_de_compétences</vt:lpstr>
      <vt:lpstr>'CdC_annexe 1 au contrat'!Impression_des_titres</vt:lpstr>
      <vt:lpstr>'CdC_annexe 2 interm au contrat '!Impression_des_titres</vt:lpstr>
      <vt:lpstr>'CdC_annexe 3 SAS final'!Impression_des_titres</vt:lpstr>
      <vt:lpstr>CléA_Initi!Impression_des_titres</vt:lpstr>
      <vt:lpstr>CléA_Intermédiaire!Impression_des_titres</vt:lpstr>
      <vt:lpstr>'CdC_annexe 1 au contrat'!Zone_d_impression</vt:lpstr>
      <vt:lpstr>'CdC_annexe 2 interm au contrat '!Zone_d_impression</vt:lpstr>
      <vt:lpstr>'CdC_annexe 3 SAS final'!Zone_d_impression</vt:lpstr>
      <vt:lpstr>CdC_Final!Zone_d_impression</vt:lpstr>
      <vt:lpstr>'CdC_initial (à travailler)'!Zone_d_impression</vt:lpstr>
      <vt:lpstr>'CdC_initial (validées)'!Zone_d_impression</vt:lpstr>
      <vt:lpstr>'CdC_intermédiaire (validées)'!Zone_d_impression</vt:lpstr>
      <vt:lpstr>'CdCintermédiaire (à travailler)'!Zone_d_impression</vt:lpstr>
    </vt:vector>
  </TitlesOfParts>
  <Company>CRIDF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POTTIER Patricia</dc:creator>
  <cp:lastModifiedBy>MANKOUR</cp:lastModifiedBy>
  <cp:lastPrinted>2018-04-30T14:49:15Z</cp:lastPrinted>
  <dcterms:created xsi:type="dcterms:W3CDTF">2010-06-08T11:55:44Z</dcterms:created>
  <dcterms:modified xsi:type="dcterms:W3CDTF">2018-07-09T08:18:31Z</dcterms:modified>
</cp:coreProperties>
</file>